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9750" windowHeight="1206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<sst xmlns="http://schemas.openxmlformats.org/spreadsheetml/2006/main" count="6595" uniqueCount="640">
  <si>
    <t xml:space="preserve">Dipl. Psych. Christine Möller           </t>
  </si>
  <si>
    <t xml:space="preserve">Zante, Werner                         </t>
  </si>
  <si>
    <t>Ron Coon Psychol. Psychoth. Praxis</t>
  </si>
  <si>
    <t xml:space="preserve">Institut für Rechentherapie   </t>
  </si>
  <si>
    <t xml:space="preserve">Oko Institut H.Hofmann        </t>
  </si>
  <si>
    <t xml:space="preserve">Vollzeitpflege in Berlin f.seelisch Behinderte                                        </t>
  </si>
  <si>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</si>
  <si>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</si>
  <si>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</si>
  <si>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</si>
  <si>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</si>
  <si>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</si>
  <si>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</si>
  <si>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</si>
  <si>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</si>
  <si>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</si>
  <si>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</si>
  <si>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</si>
  <si>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</si>
  <si>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</si>
  <si>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</si>
  <si>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</si>
  <si>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</si>
  <si>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</si>
  <si>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</si>
  <si>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</si>
  <si>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</si>
  <si>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</si>
  <si>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</si>
  <si>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</si>
  <si>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</si>
  <si>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</si>
  <si>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</si>
  <si>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</si>
  <si>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</si>
  <si>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</si>
  <si>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</si>
  <si>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</si>
  <si>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</si>
  <si>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</si>
  <si>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</si>
  <si>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</si>
  <si>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</si>
  <si>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</si>
  <si>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</si>
  <si>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</si>
  <si>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</si>
  <si>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</si>
  <si>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</si>
  <si>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</si>
  <si>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</si>
  <si>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</si>
  <si>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</si>
  <si>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</si>
  <si>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</si>
  <si>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</si>
  <si>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</si>
  <si>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</si>
  <si>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</si>
  <si>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</si>
  <si>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</si>
  <si>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</si>
  <si>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</si>
  <si>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</si>
  <si>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</si>
  <si>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</si>
  <si>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</si>
  <si>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</si>
  <si>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</si>
  <si>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</si>
  <si>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</si>
  <si>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</si>
  <si>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</si>
  <si>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</si>
  <si>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</si>
  <si>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</si>
  <si>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</si>
  <si>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</si>
  <si>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</si>
  <si>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</si>
  <si>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</si>
  <si>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</si>
  <si>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</si>
  <si>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</si>
  <si>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</si>
  <si>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</si>
  <si>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</si>
  <si>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</si>
  <si>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</si>
  <si>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</si>
  <si>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</si>
  <si>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</si>
  <si>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</si>
  <si>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</si>
  <si>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</si>
  <si>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</si>
  <si>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</si>
  <si>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</si>
  <si>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</si>
  <si>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</si>
  <si>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</si>
  <si>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</si>
  <si>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</si>
  <si>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</si>
  <si>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</si>
  <si>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</si>
  <si>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</si>
  <si>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</si>
  <si>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</si>
  <si>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</si>
  <si>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</si>
  <si>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</si>
  <si>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</si>
  <si>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</si>
  <si>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</si>
  <si>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</si>
  <si>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</si>
  <si>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</si>
  <si>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</si>
  <si>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</si>
  <si>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</si>
  <si>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</si>
  <si>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</si>
  <si>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</si>
  <si>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</si>
  <si>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</si>
  <si>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</si>
  <si>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</si>
  <si>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</si>
  <si>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</si>
  <si>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</si>
  <si>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</si>
  <si>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</si>
  <si>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</si>
  <si>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</si>
  <si>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</si>
  <si>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</si>
  <si>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</si>
  <si>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</si>
  <si>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</si>
  <si>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</si>
  <si>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</si>
  <si>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</si>
  <si>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</si>
  <si>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</si>
  <si>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</si>
  <si>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</si>
  <si>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</si>
  <si>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</si>
  <si>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</si>
  <si>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</si>
  <si>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</si>
  <si>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</si>
  <si>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</si>
  <si>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</si>
  <si>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</si>
  <si>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</si>
  <si>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</si>
  <si>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</si>
  <si>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</si>
  <si>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</si>
  <si>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</si>
  <si>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</si>
  <si>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</si>
  <si>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</si>
  <si>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</si>
  <si>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</si>
  <si>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</si>
  <si>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</si>
  <si>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</si>
  <si>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</si>
  <si>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</si>
  <si>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</si>
  <si>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</si>
  <si>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</si>
  <si>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</si>
  <si>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</si>
  <si>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</si>
  <si>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</si>
  <si>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</si>
  <si>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</si>
  <si>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</si>
  <si>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</si>
  <si>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</si>
  <si>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</si>
  <si>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</si>
  <si>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</si>
  <si>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</si>
  <si>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</si>
  <si>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</si>
  <si>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</si>
  <si>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</si>
  <si>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</si>
  <si>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</si>
  <si>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</si>
  <si>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</si>
  <si>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</si>
  <si>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</si>
  <si>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</si>
  <si>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</si>
  <si>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</si>
  <si>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</si>
  <si>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</si>
  <si>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</si>
  <si>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</si>
  <si>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</si>
  <si>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</si>
  <si>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</si>
  <si>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</si>
  <si>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</si>
  <si>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</si>
  <si>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</si>
  <si>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</si>
  <si>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</si>
  <si>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</si>
  <si>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</si>
  <si>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</si>
  <si>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</si>
  <si>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</si>
  <si>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</si>
  <si>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</si>
  <si>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</si>
  <si>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</si>
  <si>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</si>
  <si>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</si>
  <si>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</si>
  <si>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</si>
  <si>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</si>
  <si>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 xml:space="preserve">Zusammenführung zu den Haupthilfearten : 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</si>
  <si>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</si>
  <si>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</si>
  <si>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</si>
  <si>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</si>
  <si>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</si>
  <si>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</si>
  <si>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</si>
  <si>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</si>
  <si>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</si>
  <si>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</si>
  <si>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</si>
  <si>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</si>
  <si>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</si>
  <si>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</si>
  <si>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</si>
  <si>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</si>
  <si>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</si>
  <si>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</si>
  <si>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</si>
  <si>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</si>
  <si>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</si>
  <si>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</si>
  <si>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</si>
  <si>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</si>
  <si>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</si>
  <si>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</si>
  <si>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</si>
  <si>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</si>
  <si>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</si>
  <si>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</si>
  <si>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</si>
  <si>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</si>
  <si>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</si>
  <si>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</si>
  <si>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</si>
  <si>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</si>
  <si>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</si>
  <si>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</si>
  <si>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</si>
  <si>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</si>
  <si>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</si>
  <si>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</si>
  <si>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</si>
  <si>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</si>
  <si>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</si>
  <si>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</si>
  <si>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sozialpädagogoische Wohnform bei Ausbildung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</si>
  <si>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</si>
  <si>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</si>
  <si>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</si>
  <si>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</si>
  <si>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</si>
  <si>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</si>
  <si>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</si>
  <si>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</si>
  <si>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</si>
  <si>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</si>
  <si>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</si>
  <si>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123 / 800 59</t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</si>
  <si>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</si>
  <si>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</si>
  <si>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</si>
  <si>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</si>
  <si>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</si>
  <si>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</si>
  <si>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</si>
  <si>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</si>
  <si>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</si>
  <si>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</si>
  <si>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</si>
  <si>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</si>
  <si>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</si>
  <si>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</si>
  <si>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</si>
  <si>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</si>
  <si>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</si>
  <si>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</si>
  <si>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</si>
  <si>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</si>
  <si>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</si>
  <si>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</si>
  <si>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</si>
  <si>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</si>
  <si>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</si>
  <si>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</si>
  <si>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</si>
  <si>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</si>
  <si>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</si>
  <si>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</si>
  <si>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</si>
  <si>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</si>
  <si>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</si>
  <si>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</si>
  <si>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 xml:space="preserve"> 4042 / 672 04 / 180 / 803 97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</si>
  <si>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</si>
  <si>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</si>
  <si>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</si>
  <si>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</si>
  <si>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</si>
  <si>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</si>
  <si>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</si>
  <si>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</si>
  <si>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</si>
  <si>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</si>
  <si>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</si>
  <si>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</si>
  <si>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</si>
  <si>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</si>
  <si>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</si>
  <si>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</si>
  <si>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</si>
  <si>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</si>
  <si>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</si>
  <si>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</si>
  <si>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</si>
  <si>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</si>
  <si>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</si>
  <si>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</si>
  <si>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</si>
  <si>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</si>
  <si>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</si>
  <si>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</si>
  <si>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</si>
  <si>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</si>
  <si>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</si>
  <si>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für 2011: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</si>
  <si>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</si>
  <si>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</si>
  <si>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</si>
  <si>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</si>
  <si>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</si>
  <si>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</si>
  <si>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</si>
  <si>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</si>
  <si>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</si>
  <si>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</si>
  <si>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</si>
  <si>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</si>
  <si>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</si>
  <si>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</si>
  <si>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</si>
  <si>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</si>
  <si>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</si>
  <si>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</si>
  <si>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</si>
  <si>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</si>
  <si>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</si>
  <si>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</si>
  <si>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</si>
  <si>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</si>
  <si>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</si>
  <si>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</si>
  <si>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</si>
  <si>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</si>
  <si>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</si>
  <si>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</si>
  <si>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</si>
  <si>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</si>
  <si>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</si>
  <si>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</si>
  <si>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</si>
  <si>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</si>
  <si>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</si>
  <si>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</si>
  <si>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</si>
  <si>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</si>
  <si>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</si>
  <si>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</si>
  <si>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</si>
  <si>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>entspricht Prozent vom bisherigen Gesamt -  IST 2011:</t>
  </si>
  <si>
    <t>entspricht Prozent vom Jahres - Soll 2011 :</t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</si>
  <si>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</si>
  <si>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</si>
  <si>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</si>
  <si>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</si>
  <si>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</si>
  <si>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</si>
  <si>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</si>
  <si>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</si>
  <si>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</si>
  <si>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</si>
  <si>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</si>
  <si>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</si>
  <si>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</si>
  <si>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</si>
  <si>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</si>
  <si>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</si>
  <si>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</si>
  <si>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</si>
  <si>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</si>
  <si>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</si>
  <si>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</si>
  <si>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KLR</t>
  </si>
  <si>
    <t xml:space="preserve"> Datenbank</t>
  </si>
  <si>
    <t xml:space="preserve">KLR - </t>
  </si>
  <si>
    <t>Mengen</t>
  </si>
  <si>
    <t>stationäre Hifen außerhalb Berlin</t>
  </si>
  <si>
    <t xml:space="preserve">Gesab, Rainer Ziesche         </t>
  </si>
  <si>
    <t xml:space="preserve">Hilfe in Notsituationen                                </t>
  </si>
  <si>
    <t xml:space="preserve">Weg der Mitte                 </t>
  </si>
  <si>
    <t xml:space="preserve">stationäre Hilfe zur Erziehung                         </t>
  </si>
  <si>
    <t xml:space="preserve">Soziale Gruppenarbeit                                  </t>
  </si>
  <si>
    <t xml:space="preserve">FAB e.V.                      </t>
  </si>
  <si>
    <t xml:space="preserve">Erziehungsbeistand                                     </t>
  </si>
  <si>
    <t xml:space="preserve">Sozialpädagogische Familienhilfe                       </t>
  </si>
  <si>
    <t xml:space="preserve">Navitas gGmbH                 </t>
  </si>
  <si>
    <t xml:space="preserve">Tagesgruppe                                            </t>
  </si>
  <si>
    <t xml:space="preserve">Wadzeck - Stiftung            </t>
  </si>
  <si>
    <t xml:space="preserve">Mansfeld-Löbbecke-Stiftung    </t>
  </si>
  <si>
    <t xml:space="preserve">Internat St. Marienstift      </t>
  </si>
  <si>
    <t xml:space="preserve">Zukunft Plus e.V.             </t>
  </si>
  <si>
    <t>27 Abs.3</t>
  </si>
  <si>
    <t>Förderinstitut Lernen lernen GbR</t>
  </si>
  <si>
    <t xml:space="preserve">Zephir e.V.                   </t>
  </si>
  <si>
    <t xml:space="preserve">Kompass Drogenhilfe GmbH      </t>
  </si>
  <si>
    <t xml:space="preserve">ambulante Hilfe zur Erziehung                          </t>
  </si>
  <si>
    <t xml:space="preserve">teilstationäre Hilfe zur Erziehung                     </t>
  </si>
  <si>
    <t xml:space="preserve">Schultz-Hencke-Haus Berlin    </t>
  </si>
  <si>
    <t xml:space="preserve">Der Steg gGmbH                </t>
  </si>
  <si>
    <t xml:space="preserve">AIEH GbR                      </t>
  </si>
  <si>
    <t xml:space="preserve">Auxilium Berlin GbR           </t>
  </si>
  <si>
    <t>Tannenhof Berlin Brandenburg e.V.</t>
  </si>
  <si>
    <t xml:space="preserve">Haus Conradshöhe              </t>
  </si>
  <si>
    <t>Intern. Königin-Luise-Stiftung</t>
  </si>
  <si>
    <t xml:space="preserve">Kindeswohl Berlin e. V.       </t>
  </si>
  <si>
    <t xml:space="preserve">Therapeutische Gruppe         </t>
  </si>
  <si>
    <t xml:space="preserve">Alte Schule Bunsoh            </t>
  </si>
  <si>
    <t>Ev. Kinderheim Sonnenhof e. V.</t>
  </si>
  <si>
    <t xml:space="preserve">Jakus gGmbH                   </t>
  </si>
  <si>
    <t xml:space="preserve">Leben Lernen e.V.             </t>
  </si>
  <si>
    <t xml:space="preserve">NHW e.V.                      </t>
  </si>
  <si>
    <t xml:space="preserve">Wildwasser e.V.               </t>
  </si>
  <si>
    <t xml:space="preserve">JAZ                           </t>
  </si>
  <si>
    <t>Legasthenie-Zentrum Schöneberg</t>
  </si>
  <si>
    <t xml:space="preserve">Berthold-Otto-Schule          </t>
  </si>
  <si>
    <t>Dr. Neale Therapeutengemeinsch</t>
  </si>
  <si>
    <t xml:space="preserve">Institut für Rechenschwäche   </t>
  </si>
  <si>
    <t xml:space="preserve">Smile e. V.                   </t>
  </si>
  <si>
    <t xml:space="preserve">van Dorsten-Gnädig            </t>
  </si>
  <si>
    <t xml:space="preserve">LebensWelt gGmbH              </t>
  </si>
  <si>
    <t xml:space="preserve">Independent Living gGmbH      </t>
  </si>
  <si>
    <t xml:space="preserve">Lebenshilfe gGmbH Berlin      </t>
  </si>
  <si>
    <t>Diak. Werk Tempelh.-Schöneberg</t>
  </si>
  <si>
    <t xml:space="preserve">AWO Betreuungsdienste gGmbH   </t>
  </si>
  <si>
    <t xml:space="preserve">Brügger Hof GbR               </t>
  </si>
  <si>
    <t xml:space="preserve">Caritas Mariaschutz           </t>
  </si>
  <si>
    <t xml:space="preserve">Haus Tegelort                 </t>
  </si>
  <si>
    <t xml:space="preserve">Heilp.Kind.-u.Jug.Sancta Maria </t>
  </si>
  <si>
    <t>Jugendhaus Friedrichshain e.V.</t>
  </si>
  <si>
    <t xml:space="preserve">Kinderhaus Arenholz           </t>
  </si>
  <si>
    <t xml:space="preserve">Theresienheim                 </t>
  </si>
  <si>
    <t xml:space="preserve">Evin e.V.                     </t>
  </si>
  <si>
    <t xml:space="preserve">Zwischenstation e.V.          </t>
  </si>
  <si>
    <t xml:space="preserve">Inobhutnahme in einer Einrichtung                      </t>
  </si>
  <si>
    <t xml:space="preserve">AKC                           </t>
  </si>
  <si>
    <t xml:space="preserve">A.m.s.e.l.                    </t>
  </si>
  <si>
    <t xml:space="preserve">Praxis f. Psychotherapie      </t>
  </si>
  <si>
    <t>Zentr. f. Schul.u. psychosoz .</t>
  </si>
  <si>
    <t xml:space="preserve">Agentur Pünktchen             </t>
  </si>
  <si>
    <t xml:space="preserve">Jonatan                       </t>
  </si>
  <si>
    <t xml:space="preserve">Einzelfallhilfe Berlin gGmbH  </t>
  </si>
  <si>
    <t xml:space="preserve">SHBB                          </t>
  </si>
  <si>
    <t xml:space="preserve">Balance GmBH                  </t>
  </si>
  <si>
    <t xml:space="preserve">Waisenstift Varel             </t>
  </si>
  <si>
    <t>Arbeits- und Kulturzentrum e.V</t>
  </si>
  <si>
    <t xml:space="preserve">Full Haus e.V.                </t>
  </si>
  <si>
    <t xml:space="preserve">Kunsttherapeutische Praxis    </t>
  </si>
  <si>
    <t xml:space="preserve">Waldschule Gerdes             </t>
  </si>
  <si>
    <t xml:space="preserve">H.U.G.O. e.V.                 </t>
  </si>
  <si>
    <t xml:space="preserve">INTEGRA e.V.                  </t>
  </si>
  <si>
    <t xml:space="preserve">DRK-Kliniken Berlin           </t>
  </si>
  <si>
    <t xml:space="preserve">Aparte Gruppe                 </t>
  </si>
  <si>
    <t xml:space="preserve">Soziale Projekte e. V.        </t>
  </si>
  <si>
    <t xml:space="preserve">Trollkohnskoppel              </t>
  </si>
  <si>
    <t xml:space="preserve">Dipl. Psych. Karin von Rosen  </t>
  </si>
  <si>
    <t xml:space="preserve">Psychoth. Praxis Brenner      </t>
  </si>
  <si>
    <t xml:space="preserve">Kinderhaus zur Mühle          </t>
  </si>
  <si>
    <t>803 88</t>
  </si>
  <si>
    <t>V - Jugendberufshilfen</t>
  </si>
  <si>
    <t>Contact Jugendhilfe und Bildung</t>
  </si>
  <si>
    <t xml:space="preserve">FAMOS e.V.                    </t>
  </si>
  <si>
    <t xml:space="preserve">Sozialarbeit &amp; Segeln         </t>
  </si>
  <si>
    <t xml:space="preserve">Sozialp. Praxis Langer gGmbH   </t>
  </si>
  <si>
    <t xml:space="preserve">Er. Ste. Trägergesellschaft   </t>
  </si>
  <si>
    <t xml:space="preserve">Ulbrich, Marion                       </t>
  </si>
  <si>
    <t xml:space="preserve">befristete Vollzeitpflege außerhalb von Berlin                                         </t>
  </si>
  <si>
    <t xml:space="preserve">Vollzeitpflege in Berlin                                         </t>
  </si>
  <si>
    <t xml:space="preserve">Sozialdienst katholischer Frauen           </t>
  </si>
  <si>
    <t>Vollzeitpflege mit erweitertem Förderbedarf in Berlin</t>
  </si>
  <si>
    <t>Familienanaloge (Gruppen-) Angebote in Berlin</t>
  </si>
  <si>
    <t xml:space="preserve">EJF  gem. AG         </t>
  </si>
  <si>
    <t>Gruppenangebote Heim außerhalb von Berlin</t>
  </si>
  <si>
    <t>Gruppenangebote Heim in Berlin</t>
  </si>
  <si>
    <t>Gruppenangebote Wohngemeinschaft in Berlin</t>
  </si>
  <si>
    <t xml:space="preserve">Intensive sozialpädagogische Einzelbetreuung (amb.)          </t>
  </si>
  <si>
    <t>13 Abs.2</t>
  </si>
  <si>
    <t>soz.päd. begleitete Berufsausbildung</t>
  </si>
  <si>
    <t>18 Abs.3</t>
  </si>
  <si>
    <t>Leben(s)zeit g.Hilfe-u.Förderges.</t>
  </si>
  <si>
    <t>27 Abs.2</t>
  </si>
  <si>
    <t xml:space="preserve">Sunny Side Up                 </t>
  </si>
  <si>
    <t>ambulante Familientherapie</t>
  </si>
  <si>
    <t xml:space="preserve">Kunsttherap. Praxis Gabriele Moritz               </t>
  </si>
  <si>
    <t xml:space="preserve">Thiel, Eckehard                         </t>
  </si>
  <si>
    <t>32 Abs.2</t>
  </si>
  <si>
    <t>teilstationäre Familienpflege</t>
  </si>
  <si>
    <t xml:space="preserve">Rill, Edeltraud                          </t>
  </si>
  <si>
    <t xml:space="preserve">Beißer, Katharina                        </t>
  </si>
  <si>
    <t>stationäre Eingliederungshilfen außerhalb Berlin f.seelisch Behinderte</t>
  </si>
  <si>
    <t>stationäre Eingliederungshilfen in Berlin f.seelisch Behinderte</t>
  </si>
  <si>
    <t>gem.Wohnform f.Mütter/Väter und Kind - Gruppenangebote</t>
  </si>
  <si>
    <t>gem.Wohnform f.Mütter/Väter und Kind - Individualangebote</t>
  </si>
  <si>
    <t xml:space="preserve">Nachbarschaftsheim Schöneberg </t>
  </si>
  <si>
    <t xml:space="preserve">Autismus Deutschland          </t>
  </si>
  <si>
    <t>Zusammenwirken im Familienkonflikt</t>
  </si>
  <si>
    <t xml:space="preserve">Karuna e.V.                    </t>
  </si>
  <si>
    <t xml:space="preserve">Jugendwohnen im Kiez gGmbH    </t>
  </si>
  <si>
    <t xml:space="preserve">ASB gGmbH                     </t>
  </si>
  <si>
    <t xml:space="preserve">Unerhört e. V.                </t>
  </si>
  <si>
    <t xml:space="preserve">Amsoc e.V.                   </t>
  </si>
  <si>
    <t>befristete Vollzeitpflege in Berlin</t>
  </si>
  <si>
    <t xml:space="preserve">Vollzeitpflege außerhalb Berlin                                        </t>
  </si>
  <si>
    <t>Familienanaloge (Gruppen-) Angebote außerhalb von Berlin</t>
  </si>
  <si>
    <t>Luisenstift Ev. Kinder-Jugendhilfe</t>
  </si>
  <si>
    <t xml:space="preserve">Albert-Schweitzer-Kinderdorf  </t>
  </si>
  <si>
    <t xml:space="preserve">Haus Maria Frieden            </t>
  </si>
  <si>
    <t>Diakonieverbund Schweicheln e.V.</t>
  </si>
  <si>
    <t xml:space="preserve">Parceval                      </t>
  </si>
  <si>
    <t xml:space="preserve">VJB gGmbH                     </t>
  </si>
  <si>
    <t>Caroline-von-Heydebrand-Heime e.V.</t>
  </si>
  <si>
    <t xml:space="preserve">Neuhland e.V.                </t>
  </si>
  <si>
    <t>Diakonie Jugend-&amp;Familienhilfe</t>
  </si>
  <si>
    <t>Gruppenangebote Wohngemeinschaft außerhalb von Berlin</t>
  </si>
  <si>
    <t>Individualangebote außerhalb von Berlin</t>
  </si>
  <si>
    <t>Individualangebote in Berlin</t>
  </si>
  <si>
    <t xml:space="preserve">Pro Max e.V.                 </t>
  </si>
  <si>
    <t>13 Abs.1</t>
  </si>
  <si>
    <t>Begleitung bei Ausbildung u.Ergänzungen zu anderen Maßnahmen</t>
  </si>
  <si>
    <t xml:space="preserve">Berufsvorberitung / Berufsorientierung ( KÜ durch Jugendamt ) </t>
  </si>
  <si>
    <t xml:space="preserve">S.M.I.L.E e.V.               </t>
  </si>
  <si>
    <t xml:space="preserve">Dipl. Psych. Ute Maischein        </t>
  </si>
  <si>
    <t xml:space="preserve">Köhnen, Peter                        </t>
  </si>
  <si>
    <t>Petz e.V.</t>
  </si>
  <si>
    <t xml:space="preserve">Pferdeprojekt e.V.           </t>
  </si>
  <si>
    <t xml:space="preserve">Brinkmöller, Heidemarie                   </t>
  </si>
  <si>
    <t xml:space="preserve">Czmok, Ilonka                         </t>
  </si>
  <si>
    <t xml:space="preserve">Fill - GbR                    </t>
  </si>
  <si>
    <t>Zentrum zur Therapie der Rechenschwäche</t>
  </si>
  <si>
    <t>DUDEN Institut für Lerntherapie</t>
  </si>
  <si>
    <t>sonstige ambulante Hilfen f.seelisch Behinderte</t>
  </si>
  <si>
    <t xml:space="preserve">ISS gGmbH - Schiller Gymnasium                    </t>
  </si>
  <si>
    <t xml:space="preserve">Tandem Schulhilfe             </t>
  </si>
  <si>
    <t xml:space="preserve">? </t>
  </si>
  <si>
    <t xml:space="preserve">Alep e.V.                     </t>
  </si>
  <si>
    <t xml:space="preserve">Werth, Sabine                         </t>
  </si>
  <si>
    <t xml:space="preserve">IMA e.V.                      </t>
  </si>
  <si>
    <t xml:space="preserve">Vollzeitpflege mit erweitertem Förderbedarf außerhalb Berlin                                        </t>
  </si>
  <si>
    <t xml:space="preserve">Pro Fam gGmbH                 </t>
  </si>
  <si>
    <t xml:space="preserve">Jugendhilfe Rheinland         </t>
  </si>
  <si>
    <t xml:space="preserve">Heilpäd. Wohngruppe Penkefitz    </t>
  </si>
  <si>
    <t>Jugendhilfenetzwerk Gruppe Nordd.</t>
  </si>
  <si>
    <t xml:space="preserve">WeGe ins Leben e.V.           </t>
  </si>
  <si>
    <t xml:space="preserve">urban-sozial gGmbH            </t>
  </si>
  <si>
    <t xml:space="preserve">CJD Berlin                    </t>
  </si>
  <si>
    <t>Mariaschutz Jugendhilfezentrum</t>
  </si>
  <si>
    <t xml:space="preserve">Paul-Gerhardt-Werk gGmbH      </t>
  </si>
  <si>
    <t xml:space="preserve">gleich &amp; gleich                 </t>
  </si>
  <si>
    <t>Ev. Klubheim f. Berufstätige e.V.</t>
  </si>
  <si>
    <t xml:space="preserve">Intensive sozialpädagogische Einzelbetreuung in Berlin           </t>
  </si>
  <si>
    <t>JAZ</t>
  </si>
  <si>
    <t xml:space="preserve">Heitkamp-Döbele, Hanne               </t>
  </si>
  <si>
    <t xml:space="preserve">Psych. Praxis Beißer          </t>
  </si>
  <si>
    <t xml:space="preserve">Koppe, Erdmuthe                </t>
  </si>
  <si>
    <t xml:space="preserve">Dipl.-Psych. Martin Goll             </t>
  </si>
  <si>
    <t>Legasthenie- u. Familienzentrum</t>
  </si>
  <si>
    <t xml:space="preserve">Römer, Hildegard                         </t>
  </si>
  <si>
    <t xml:space="preserve">Mönkediek, Dieter                     </t>
  </si>
  <si>
    <t xml:space="preserve">Hoferichter, Karena                   </t>
  </si>
  <si>
    <t xml:space="preserve">Kath.Schule St. Hildegard                 </t>
  </si>
  <si>
    <t>teilstationäre Eingliederungshilfen f.seelisch Behinderte</t>
  </si>
  <si>
    <t>42 / 33</t>
  </si>
  <si>
    <t>Krisenpflege in und außerhalb von Berlin</t>
  </si>
  <si>
    <t xml:space="preserve">Alex Pflegedienst             </t>
  </si>
  <si>
    <t xml:space="preserve">Fränkel, Denis                       </t>
  </si>
  <si>
    <t xml:space="preserve">Dick &amp; Dünn e.V.                  </t>
  </si>
  <si>
    <t xml:space="preserve">Finanazamt für Körperschaften </t>
  </si>
  <si>
    <t>Freie Stadtrandschulen Berlin</t>
  </si>
  <si>
    <t xml:space="preserve">GFB KJH "Heinrich Zille"      </t>
  </si>
  <si>
    <t>Sozialtherapeutisches Hilfswerk</t>
  </si>
  <si>
    <t xml:space="preserve">ajb GmbH                      </t>
  </si>
  <si>
    <t xml:space="preserve">Therap Praxis Nicole Göbler                </t>
  </si>
  <si>
    <t xml:space="preserve">Kunsttherap.Praxis Ursula Rauch                       </t>
  </si>
  <si>
    <t xml:space="preserve">Psycholog.Praxis Purschke             </t>
  </si>
  <si>
    <t xml:space="preserve">Sommer, Manuela                        </t>
  </si>
  <si>
    <t xml:space="preserve">Therapieladen e.V             </t>
  </si>
  <si>
    <t xml:space="preserve">Dipl.-Psych. Eckkehard Thiel            </t>
  </si>
  <si>
    <t xml:space="preserve">Gröhe, Friederun                         </t>
  </si>
  <si>
    <t xml:space="preserve">Haupt, Eckhard                         </t>
  </si>
  <si>
    <t xml:space="preserve">Raudat, Matthias                        </t>
  </si>
  <si>
    <t xml:space="preserve">Fahrdienst Steffen Schön                   </t>
  </si>
  <si>
    <t xml:space="preserve">Neues Wohnen im Kiez GmbH     </t>
  </si>
  <si>
    <t xml:space="preserve">Ev. Johannesstift gGmbH       </t>
  </si>
  <si>
    <t xml:space="preserve">Findling e.V.                 </t>
  </si>
  <si>
    <t xml:space="preserve">Jugendwohnung Wrangelstraße   </t>
  </si>
  <si>
    <t xml:space="preserve">PROWO e.V.                    </t>
  </si>
  <si>
    <t xml:space="preserve">Landeshauptstadt Potsdam      </t>
  </si>
  <si>
    <t xml:space="preserve">Pschoth.Praxis P. Kühnen      </t>
  </si>
  <si>
    <t xml:space="preserve">&lt;== Stand der Mengenstatistik-Daten </t>
  </si>
  <si>
    <t xml:space="preserve">&lt;== Stand der Ist-Ausgaben  </t>
  </si>
  <si>
    <t xml:space="preserve">&lt;== Stand der Mengenstatistik-Daten  </t>
  </si>
  <si>
    <t>Pflegeeltern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</si>
</sst>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75"/>
      <name val="Arial"/>
      <family val="2"/>
    </font>
    <font>
      <b/>
      <sz val="10.7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10" borderId="32" xfId="0" applyFont="1" applyFill="1" applyBorder="1" applyAlignment="1">
      <alignment/>
    </xf>
    <xf numFmtId="0" fontId="1" fillId="10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14" borderId="12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4" fontId="1" fillId="2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2" fillId="10" borderId="58" xfId="0" applyFont="1" applyFill="1" applyBorder="1" applyAlignment="1">
      <alignment horizontal="center"/>
    </xf>
    <xf numFmtId="0" fontId="1" fillId="10" borderId="59" xfId="0" applyFont="1" applyFill="1" applyBorder="1" applyAlignment="1">
      <alignment/>
    </xf>
    <xf numFmtId="0" fontId="1" fillId="10" borderId="38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10" borderId="60" xfId="0" applyFont="1" applyFill="1" applyBorder="1" applyAlignment="1">
      <alignment horizontal="center"/>
    </xf>
    <xf numFmtId="0" fontId="1" fillId="10" borderId="61" xfId="0" applyFont="1" applyFill="1" applyBorder="1" applyAlignment="1">
      <alignment/>
    </xf>
    <xf numFmtId="0" fontId="1" fillId="10" borderId="62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/>
    </xf>
    <xf numFmtId="0" fontId="1" fillId="10" borderId="47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25"/>
          <c:y val="0.17725"/>
          <c:w val="0.4095"/>
          <c:h val="0.6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2375"/>
          <c:w val="0.38925"/>
          <c:h val="0.6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52%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48%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14775"/>
          <c:w val="0.39475"/>
          <c:h val="0.6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25"/>
          <c:y val="0.18775"/>
          <c:w val="0.401"/>
          <c:h val="0.6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5"/>
          <c:y val="0.142"/>
          <c:w val="0.39875"/>
          <c:h val="0.69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0125"/>
          <c:w val="0.38725"/>
          <c:h val="0.6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5"/>
          <c:w val="0.45825"/>
          <c:h val="0.659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575"/>
          <c:w val="0.44725"/>
          <c:h val="0.59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5"/>
          <c:y val="0.297"/>
          <c:w val="0.5465"/>
          <c:h val="0.5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18225"/>
          <c:w val="0.3695"/>
          <c:h val="0.64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30175"/>
          <c:w val="0.374"/>
          <c:h val="0.65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BLB!$L$83:$L$85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75"/>
          <c:y val="0.19225"/>
          <c:w val="0.40925"/>
          <c:h val="0.7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03"/>
          <c:w val="0.37725"/>
          <c:h val="0.6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0.40025</cdr:y>
    </cdr:from>
    <cdr:to>
      <cdr:x>0.93475</cdr:x>
      <cdr:y>0.531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107632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0.32225</cdr:x>
      <cdr:y>0.8685</cdr:y>
    </cdr:from>
    <cdr:to>
      <cdr:x>0.549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0.09225</cdr:x>
      <cdr:y>0.31375</cdr:y>
    </cdr:from>
    <cdr:to>
      <cdr:x>0.27</cdr:x>
      <cdr:y>0.4445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8382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0.35925</cdr:y>
    </cdr:from>
    <cdr:to>
      <cdr:x>0.874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23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0.6045</cdr:x>
      <cdr:y>0.7435</cdr:y>
    </cdr:from>
    <cdr:to>
      <cdr:x>0.847</cdr:x>
      <cdr:y>0.92275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0.01175</cdr:x>
      <cdr:y>0.66</cdr:y>
    </cdr:from>
    <cdr:to>
      <cdr:x>0.20175</cdr:x>
      <cdr:y>0.82975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1323975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0.12375</cdr:y>
    </cdr:from>
    <cdr:to>
      <cdr:x>0.84525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476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0.7375</cdr:x>
      <cdr:y>0.48</cdr:y>
    </cdr:from>
    <cdr:to>
      <cdr:x>0.98</cdr:x>
      <cdr:y>0.66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9620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0.113</cdr:x>
      <cdr:y>0.5245</cdr:y>
    </cdr:from>
    <cdr:to>
      <cdr:x>0.303</cdr:x>
      <cdr:y>0.7045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10477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8"/>
        <xdr:cNvGraphicFramePr/>
      </xdr:nvGraphicFramePr>
      <xdr:xfrm>
        <a:off x="28575" y="142875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90</xdr:row>
      <xdr:rowOff>76200</xdr:rowOff>
    </xdr:from>
    <xdr:to>
      <xdr:col>6</xdr:col>
      <xdr:colOff>771525</xdr:colOff>
      <xdr:row>102</xdr:row>
      <xdr:rowOff>142875</xdr:rowOff>
    </xdr:to>
    <xdr:graphicFrame>
      <xdr:nvGraphicFramePr>
        <xdr:cNvPr id="2" name="Chart 9"/>
        <xdr:cNvGraphicFramePr/>
      </xdr:nvGraphicFramePr>
      <xdr:xfrm>
        <a:off x="3562350" y="143065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0"/>
        <xdr:cNvGraphicFramePr/>
      </xdr:nvGraphicFramePr>
      <xdr:xfrm>
        <a:off x="706755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0.4925</cdr:y>
    </cdr:from>
    <cdr:to>
      <cdr:x>0.9355</cdr:x>
      <cdr:y>0.67175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9906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0.18075</cdr:x>
      <cdr:y>0.9015</cdr:y>
    </cdr:from>
    <cdr:to>
      <cdr:x>0.52225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</cdr:x>
      <cdr:y>0.26575</cdr:y>
    </cdr:from>
    <cdr:to>
      <cdr:x>0.201</cdr:x>
      <cdr:y>0.445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334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0.16325</cdr:y>
    </cdr:from>
    <cdr:to>
      <cdr:x>0.92725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0.73175</cdr:x>
      <cdr:y>0.63875</cdr:y>
    </cdr:from>
    <cdr:to>
      <cdr:x>0.97425</cdr:x>
      <cdr:y>0.81875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276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0.07625</cdr:x>
      <cdr:y>0.579</cdr:y>
    </cdr:from>
    <cdr:to>
      <cdr:x>0.26625</cdr:x>
      <cdr:y>0.759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11620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38100</xdr:rowOff>
    </xdr:from>
    <xdr:to>
      <xdr:col>1</xdr:col>
      <xdr:colOff>2809875</xdr:colOff>
      <xdr:row>102</xdr:row>
      <xdr:rowOff>114300</xdr:rowOff>
    </xdr:to>
    <xdr:graphicFrame>
      <xdr:nvGraphicFramePr>
        <xdr:cNvPr id="1" name="Chart 9"/>
        <xdr:cNvGraphicFramePr/>
      </xdr:nvGraphicFramePr>
      <xdr:xfrm>
        <a:off x="28575" y="141541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57150</xdr:rowOff>
    </xdr:from>
    <xdr:to>
      <xdr:col>6</xdr:col>
      <xdr:colOff>742950</xdr:colOff>
      <xdr:row>102</xdr:row>
      <xdr:rowOff>123825</xdr:rowOff>
    </xdr:to>
    <xdr:graphicFrame>
      <xdr:nvGraphicFramePr>
        <xdr:cNvPr id="2" name="Chart 10"/>
        <xdr:cNvGraphicFramePr/>
      </xdr:nvGraphicFramePr>
      <xdr:xfrm>
        <a:off x="3533775" y="141732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90</xdr:row>
      <xdr:rowOff>66675</xdr:rowOff>
    </xdr:from>
    <xdr:to>
      <xdr:col>12</xdr:col>
      <xdr:colOff>104775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38975" y="141827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0.46075</cdr:y>
    </cdr:from>
    <cdr:to>
      <cdr:x>0.92825</cdr:x>
      <cdr:y>0.63925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9334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0.03625</cdr:x>
      <cdr:y>0.82225</cdr:y>
    </cdr:from>
    <cdr:to>
      <cdr:x>0.2755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16668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0.162</cdr:y>
    </cdr:from>
    <cdr:to>
      <cdr:x>0.19875</cdr:x>
      <cdr:y>0.3405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238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0.1615</cdr:y>
    </cdr:from>
    <cdr:to>
      <cdr:x>0.913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0.7175</cdr:x>
      <cdr:y>0.665</cdr:y>
    </cdr:from>
    <cdr:to>
      <cdr:x>0.96</cdr:x>
      <cdr:y>0.8435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3430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0.079</cdr:x>
      <cdr:y>0.5165</cdr:y>
    </cdr:from>
    <cdr:to>
      <cdr:x>0.269</cdr:x>
      <cdr:y>0.695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10477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47625</xdr:rowOff>
    </xdr:from>
    <xdr:to>
      <xdr:col>1</xdr:col>
      <xdr:colOff>2847975</xdr:colOff>
      <xdr:row>102</xdr:row>
      <xdr:rowOff>133350</xdr:rowOff>
    </xdr:to>
    <xdr:graphicFrame>
      <xdr:nvGraphicFramePr>
        <xdr:cNvPr id="1" name="Chart 8"/>
        <xdr:cNvGraphicFramePr/>
      </xdr:nvGraphicFramePr>
      <xdr:xfrm>
        <a:off x="19050" y="14297025"/>
        <a:ext cx="35052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97025"/>
        <a:ext cx="34575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90</xdr:row>
      <xdr:rowOff>47625</xdr:rowOff>
    </xdr:from>
    <xdr:to>
      <xdr:col>12</xdr:col>
      <xdr:colOff>123825</xdr:colOff>
      <xdr:row>102</xdr:row>
      <xdr:rowOff>133350</xdr:rowOff>
    </xdr:to>
    <xdr:graphicFrame>
      <xdr:nvGraphicFramePr>
        <xdr:cNvPr id="3" name="Chart 10"/>
        <xdr:cNvGraphicFramePr/>
      </xdr:nvGraphicFramePr>
      <xdr:xfrm>
        <a:off x="7058025" y="14297025"/>
        <a:ext cx="330517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0.6755</cdr:x>
      <cdr:y>0.37475</cdr:y>
    </cdr:from>
    <cdr:to>
      <cdr:x>0.779</cdr:x>
      <cdr:y>0.4495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0001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0.54825</cdr:x>
      <cdr:y>0.123</cdr:y>
    </cdr:from>
    <cdr:to>
      <cdr:x>0.6235</cdr:x>
      <cdr:y>0.19775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3238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0.246</cdr:y>
    </cdr:from>
    <cdr:to>
      <cdr:x>0.48175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0.48325</cdr:x>
      <cdr:y>0.89225</cdr:y>
    </cdr:from>
    <cdr:to>
      <cdr:x>0.5985</cdr:x>
      <cdr:y>0.95625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52625" y="23812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0.1755</cdr:x>
      <cdr:y>0.5405</cdr:y>
    </cdr:from>
    <cdr:to>
      <cdr:x>0.29075</cdr:x>
      <cdr:y>0.626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14382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0.246</cdr:y>
    </cdr:from>
    <cdr:to>
      <cdr:x>0.402</cdr:x>
      <cdr:y>0.2495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0.298</cdr:x>
      <cdr:y>0.14575</cdr:y>
    </cdr:from>
    <cdr:to>
      <cdr:x>0.4015</cdr:x>
      <cdr:y>0.2205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810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5829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592425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582900"/>
        <a:ext cx="3419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733425" y="1325880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742950" y="1343025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33425" y="1325880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733425" y="1342072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0.2215</cdr:y>
    </cdr:from>
    <cdr:to>
      <cdr:x>0.90475</cdr:x>
      <cdr:y>0.40075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4381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0.6045</cdr:x>
      <cdr:y>0.7435</cdr:y>
    </cdr:from>
    <cdr:to>
      <cdr:x>0.847</cdr:x>
      <cdr:y>0.92275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0.03675</cdr:x>
      <cdr:y>0.35975</cdr:y>
    </cdr:from>
    <cdr:to>
      <cdr:x>0.22675</cdr:x>
      <cdr:y>0.539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723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0.193</cdr:y>
    </cdr:from>
    <cdr:to>
      <cdr:x>0.7605</cdr:x>
      <cdr:y>0.373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381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0.64125</cdr:x>
      <cdr:y>0.43075</cdr:y>
    </cdr:from>
    <cdr:to>
      <cdr:x>0.88375</cdr:x>
      <cdr:y>0.61075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8572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0.03675</cdr:x>
      <cdr:y>0.485</cdr:y>
    </cdr:from>
    <cdr:to>
      <cdr:x>0.22675</cdr:x>
      <cdr:y>0.665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9715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2"/>
        <xdr:cNvGraphicFramePr/>
      </xdr:nvGraphicFramePr>
      <xdr:xfrm>
        <a:off x="28575" y="142875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3"/>
        <xdr:cNvGraphicFramePr/>
      </xdr:nvGraphicFramePr>
      <xdr:xfrm>
        <a:off x="3552825" y="143065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90</xdr:row>
      <xdr:rowOff>66675</xdr:rowOff>
    </xdr:from>
    <xdr:to>
      <xdr:col>12</xdr:col>
      <xdr:colOff>123825</xdr:colOff>
      <xdr:row>102</xdr:row>
      <xdr:rowOff>133350</xdr:rowOff>
    </xdr:to>
    <xdr:graphicFrame>
      <xdr:nvGraphicFramePr>
        <xdr:cNvPr id="3" name="Chart 5"/>
        <xdr:cNvGraphicFramePr/>
      </xdr:nvGraphicFramePr>
      <xdr:xfrm>
        <a:off x="705802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0.6455</cdr:y>
    </cdr:from>
    <cdr:to>
      <cdr:x>0.93</cdr:x>
      <cdr:y>0.82475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2954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0.82275</cdr:y>
    </cdr:from>
    <cdr:to>
      <cdr:x>0.25375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0.04525</cdr:x>
      <cdr:y>0.12325</cdr:y>
    </cdr:from>
    <cdr:to>
      <cdr:x>0.23525</cdr:x>
      <cdr:y>0.3025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2476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0.193</cdr:y>
    </cdr:from>
    <cdr:to>
      <cdr:x>0.90175</cdr:x>
      <cdr:y>0.373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381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0.72875</cdr:x>
      <cdr:y>0.53</cdr:y>
    </cdr:from>
    <cdr:to>
      <cdr:x>0.97125</cdr:x>
      <cdr:y>0.71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10572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0.09325</cdr:x>
      <cdr:y>0.579</cdr:y>
    </cdr:from>
    <cdr:to>
      <cdr:x>0.28325</cdr:x>
      <cdr:y>0.759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11620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11"/>
        <xdr:cNvGraphicFramePr/>
      </xdr:nvGraphicFramePr>
      <xdr:xfrm>
        <a:off x="28575" y="142875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90</xdr:row>
      <xdr:rowOff>66675</xdr:rowOff>
    </xdr:from>
    <xdr:to>
      <xdr:col>6</xdr:col>
      <xdr:colOff>733425</xdr:colOff>
      <xdr:row>102</xdr:row>
      <xdr:rowOff>133350</xdr:rowOff>
    </xdr:to>
    <xdr:graphicFrame>
      <xdr:nvGraphicFramePr>
        <xdr:cNvPr id="2" name="Chart 12"/>
        <xdr:cNvGraphicFramePr/>
      </xdr:nvGraphicFramePr>
      <xdr:xfrm>
        <a:off x="3524250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90</xdr:row>
      <xdr:rowOff>66675</xdr:rowOff>
    </xdr:from>
    <xdr:to>
      <xdr:col>12</xdr:col>
      <xdr:colOff>114300</xdr:colOff>
      <xdr:row>102</xdr:row>
      <xdr:rowOff>133350</xdr:rowOff>
    </xdr:to>
    <xdr:graphicFrame>
      <xdr:nvGraphicFramePr>
        <xdr:cNvPr id="3" name="Chart 13"/>
        <xdr:cNvGraphicFramePr/>
      </xdr:nvGraphicFramePr>
      <xdr:xfrm>
        <a:off x="704850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4.421875" style="0" customWidth="1"/>
    <col min="14" max="14" width="0.71875" style="0" customWidth="1"/>
    <col min="15" max="17" width="4.140625" style="0" customWidth="1"/>
    <col min="18" max="18" width="0.71875" style="28" customWidth="1"/>
    <col min="19" max="21" width="3.8515625" style="0" customWidth="1"/>
    <col min="22" max="22" width="0.71875" style="0" customWidth="1"/>
    <col min="23" max="25" width="4.00390625" style="0" customWidth="1"/>
    <col min="26" max="26" width="0.71875" style="22" customWidth="1"/>
    <col min="27" max="27" width="2.57421875" style="28" customWidth="1"/>
  </cols>
  <sheetData>
    <row r="1" spans="1:26" ht="13.5" thickBot="1">
      <c r="A1" s="144" t="s">
        <v>71</v>
      </c>
      <c r="B1" s="115"/>
      <c r="C1" s="60"/>
      <c r="D1" s="4"/>
      <c r="E1" s="104" t="s">
        <v>421</v>
      </c>
      <c r="F1" s="190" t="s">
        <v>86</v>
      </c>
      <c r="G1" s="197"/>
      <c r="H1" s="197"/>
      <c r="I1" s="198"/>
      <c r="J1" s="108"/>
      <c r="K1" s="109"/>
      <c r="L1" s="108"/>
      <c r="M1" s="108"/>
      <c r="N1" s="108"/>
      <c r="O1" s="108"/>
      <c r="P1" s="108"/>
      <c r="Q1" s="108"/>
      <c r="R1" s="110"/>
      <c r="S1" s="108"/>
      <c r="T1" s="108"/>
      <c r="U1" s="108"/>
      <c r="V1" s="108"/>
      <c r="W1" s="108"/>
      <c r="X1" s="108"/>
      <c r="Y1" s="108"/>
      <c r="Z1" s="111"/>
    </row>
    <row r="2" spans="1:26" ht="13.5" thickBot="1">
      <c r="A2" s="135" t="s">
        <v>87</v>
      </c>
      <c r="B2" s="142"/>
      <c r="C2" s="41"/>
      <c r="D2" s="104" t="s">
        <v>99</v>
      </c>
      <c r="E2" s="106" t="s">
        <v>84</v>
      </c>
      <c r="F2" s="256" t="s">
        <v>100</v>
      </c>
      <c r="G2" s="183"/>
      <c r="H2" s="189" t="s">
        <v>7</v>
      </c>
      <c r="I2" s="184"/>
      <c r="J2" s="39"/>
      <c r="K2" s="183"/>
      <c r="L2" s="196" t="s">
        <v>8</v>
      </c>
      <c r="M2" s="184"/>
      <c r="N2" s="39"/>
      <c r="O2" s="183"/>
      <c r="P2" s="196" t="s">
        <v>9</v>
      </c>
      <c r="Q2" s="186"/>
      <c r="R2" s="39"/>
      <c r="S2" s="183"/>
      <c r="T2" s="196" t="s">
        <v>10</v>
      </c>
      <c r="U2" s="184"/>
      <c r="V2" s="39"/>
      <c r="W2" s="183"/>
      <c r="X2" s="189" t="s">
        <v>11</v>
      </c>
      <c r="Y2" s="184"/>
      <c r="Z2" s="187"/>
    </row>
    <row r="3" spans="1:26" ht="13.5" thickBot="1">
      <c r="A3" s="136" t="s">
        <v>88</v>
      </c>
      <c r="B3" s="103" t="s">
        <v>6</v>
      </c>
      <c r="C3" s="191" t="s">
        <v>160</v>
      </c>
      <c r="D3" s="105"/>
      <c r="E3" s="107" t="s">
        <v>85</v>
      </c>
      <c r="F3" s="257" t="s">
        <v>90</v>
      </c>
      <c r="G3" s="112" t="s">
        <v>117</v>
      </c>
      <c r="H3" s="113" t="s">
        <v>118</v>
      </c>
      <c r="I3" s="181" t="s">
        <v>119</v>
      </c>
      <c r="J3" s="182"/>
      <c r="K3" s="185" t="s">
        <v>117</v>
      </c>
      <c r="L3" s="114" t="s">
        <v>118</v>
      </c>
      <c r="M3" s="181" t="s">
        <v>119</v>
      </c>
      <c r="N3" s="182"/>
      <c r="O3" s="185" t="s">
        <v>117</v>
      </c>
      <c r="P3" s="114" t="s">
        <v>118</v>
      </c>
      <c r="Q3" s="181" t="s">
        <v>119</v>
      </c>
      <c r="R3" s="182"/>
      <c r="S3" s="185" t="s">
        <v>117</v>
      </c>
      <c r="T3" s="114" t="s">
        <v>118</v>
      </c>
      <c r="U3" s="181" t="s">
        <v>119</v>
      </c>
      <c r="V3" s="182"/>
      <c r="W3" s="185" t="s">
        <v>117</v>
      </c>
      <c r="X3" s="114" t="s">
        <v>118</v>
      </c>
      <c r="Y3" s="181" t="s">
        <v>119</v>
      </c>
      <c r="Z3" s="188"/>
    </row>
    <row r="4" spans="1:26" ht="38.25">
      <c r="A4" s="83" t="s">
        <v>196</v>
      </c>
      <c r="B4" s="217" t="s">
        <v>363</v>
      </c>
      <c r="C4" s="218" t="s">
        <v>277</v>
      </c>
      <c r="D4" s="66">
        <f>SUM(I4+M4+Q4+U4+Y4)</f>
        <v>0</v>
      </c>
      <c r="E4" s="99">
        <f>SUM(BLB!F4+'RSD A'!F4+'RSD B'!F4+'RSD C'!F4+'RSD D'!F4)</f>
        <v>0</v>
      </c>
      <c r="F4" s="258">
        <f>SUM(D4-E4)</f>
        <v>0</v>
      </c>
      <c r="G4" s="263">
        <f>SUM(BLB!C4)</f>
        <v>0</v>
      </c>
      <c r="H4" s="84">
        <f>SUM(BLB!D4)</f>
        <v>0</v>
      </c>
      <c r="I4" s="264">
        <f>SUM(BLB!E4)</f>
        <v>0</v>
      </c>
      <c r="J4" s="259"/>
      <c r="K4" s="276">
        <f>SUM('RSD A'!C4)</f>
        <v>0</v>
      </c>
      <c r="L4" s="85">
        <f>SUM('RSD A'!D4)</f>
        <v>0</v>
      </c>
      <c r="M4" s="264">
        <f>SUM('RSD A'!E4)</f>
        <v>0</v>
      </c>
      <c r="N4" s="259"/>
      <c r="O4" s="276">
        <f>SUM('RSD B'!C4)</f>
        <v>0</v>
      </c>
      <c r="P4" s="85">
        <f>SUM('RSD B'!D4)</f>
        <v>0</v>
      </c>
      <c r="Q4" s="264">
        <f>SUM('RSD B'!E4)</f>
        <v>0</v>
      </c>
      <c r="R4" s="284"/>
      <c r="S4" s="276">
        <f>SUM('RSD C'!C4)</f>
        <v>0</v>
      </c>
      <c r="T4" s="85">
        <f>SUM('RSD C'!D4)</f>
        <v>0</v>
      </c>
      <c r="U4" s="264">
        <f>SUM('RSD C'!E4)</f>
        <v>0</v>
      </c>
      <c r="V4" s="284"/>
      <c r="W4" s="276">
        <f>SUM('RSD D'!C4)</f>
        <v>0</v>
      </c>
      <c r="X4" s="85">
        <f>SUM('RSD D'!D4)</f>
        <v>0</v>
      </c>
      <c r="Y4" s="264">
        <f>SUM('RSD D'!E4)</f>
        <v>0</v>
      </c>
      <c r="Z4" s="38"/>
    </row>
    <row r="5" spans="1:26" ht="12.75">
      <c r="A5" s="27" t="s">
        <v>196</v>
      </c>
      <c r="B5" s="28" t="s">
        <v>274</v>
      </c>
      <c r="C5" s="218" t="s">
        <v>278</v>
      </c>
      <c r="D5" s="66">
        <f aca="true" t="shared" si="0" ref="D5:D12">SUM(I5+M5+Q5+U5+Y5)</f>
        <v>9</v>
      </c>
      <c r="E5" s="99">
        <f>SUM(BLB!F5+'RSD A'!F5+'RSD B'!F5+'RSD C'!F5+'RSD D'!F5)</f>
        <v>14</v>
      </c>
      <c r="F5" s="258">
        <f aca="true" t="shared" si="1" ref="F5:F11">SUM(D5-E5)</f>
        <v>-5</v>
      </c>
      <c r="G5" s="263">
        <f>SUM(BLB!C5)</f>
        <v>0</v>
      </c>
      <c r="H5" s="84">
        <f>SUM(BLB!D5)</f>
        <v>0</v>
      </c>
      <c r="I5" s="264">
        <f>SUM(BLB!E5)</f>
        <v>0</v>
      </c>
      <c r="J5" s="259"/>
      <c r="K5" s="276">
        <f>SUM('RSD A'!C5)</f>
        <v>3</v>
      </c>
      <c r="L5" s="85">
        <f>SUM('RSD A'!D5)</f>
        <v>0</v>
      </c>
      <c r="M5" s="264">
        <f>SUM('RSD A'!E5)</f>
        <v>3</v>
      </c>
      <c r="N5" s="259"/>
      <c r="O5" s="276">
        <f>SUM('RSD B'!C5)</f>
        <v>1</v>
      </c>
      <c r="P5" s="85">
        <f>SUM('RSD B'!D5)</f>
        <v>2</v>
      </c>
      <c r="Q5" s="264">
        <f>SUM('RSD B'!E5)</f>
        <v>3</v>
      </c>
      <c r="R5" s="284"/>
      <c r="S5" s="276">
        <f>SUM('RSD C'!C5)</f>
        <v>2</v>
      </c>
      <c r="T5" s="85">
        <f>SUM('RSD C'!D5)</f>
        <v>1</v>
      </c>
      <c r="U5" s="264">
        <f>SUM('RSD C'!E5)</f>
        <v>3</v>
      </c>
      <c r="V5" s="284"/>
      <c r="W5" s="276">
        <f>SUM('RSD D'!C5)</f>
        <v>0</v>
      </c>
      <c r="X5" s="85">
        <f>SUM('RSD D'!D5)</f>
        <v>0</v>
      </c>
      <c r="Y5" s="264">
        <f>SUM('RSD D'!E5)</f>
        <v>0</v>
      </c>
      <c r="Z5" s="287"/>
    </row>
    <row r="6" spans="1:26" ht="12.75">
      <c r="A6" s="27" t="s">
        <v>196</v>
      </c>
      <c r="B6" s="28" t="s">
        <v>276</v>
      </c>
      <c r="C6" s="218" t="s">
        <v>280</v>
      </c>
      <c r="D6" s="66">
        <f t="shared" si="0"/>
        <v>3</v>
      </c>
      <c r="E6" s="99">
        <f>SUM(BLB!F6+'RSD A'!F6+'RSD B'!F6+'RSD C'!F6+'RSD D'!F6)</f>
        <v>2</v>
      </c>
      <c r="F6" s="258">
        <f t="shared" si="1"/>
        <v>1</v>
      </c>
      <c r="G6" s="263">
        <f>SUM(BLB!C6)</f>
        <v>2</v>
      </c>
      <c r="H6" s="84">
        <f>SUM(BLB!D6)</f>
        <v>0</v>
      </c>
      <c r="I6" s="264">
        <f>SUM(BLB!E6)</f>
        <v>2</v>
      </c>
      <c r="J6" s="259"/>
      <c r="K6" s="276">
        <f>SUM('RSD A'!C6)</f>
        <v>0</v>
      </c>
      <c r="L6" s="85">
        <f>SUM('RSD A'!D6)</f>
        <v>0</v>
      </c>
      <c r="M6" s="264">
        <f>SUM('RSD A'!E6)</f>
        <v>0</v>
      </c>
      <c r="N6" s="259"/>
      <c r="O6" s="276">
        <f>SUM('RSD B'!C6)</f>
        <v>0</v>
      </c>
      <c r="P6" s="85">
        <f>SUM('RSD B'!D6)</f>
        <v>0</v>
      </c>
      <c r="Q6" s="264">
        <f>SUM('RSD B'!E6)</f>
        <v>0</v>
      </c>
      <c r="R6" s="284"/>
      <c r="S6" s="276">
        <f>SUM('RSD C'!C6)</f>
        <v>0</v>
      </c>
      <c r="T6" s="85">
        <f>SUM('RSD C'!D6)</f>
        <v>0</v>
      </c>
      <c r="U6" s="264">
        <f>SUM('RSD C'!E6)</f>
        <v>0</v>
      </c>
      <c r="V6" s="284"/>
      <c r="W6" s="276">
        <f>SUM('RSD D'!C6)</f>
        <v>0</v>
      </c>
      <c r="X6" s="85">
        <f>SUM('RSD D'!D6)</f>
        <v>1</v>
      </c>
      <c r="Y6" s="264">
        <f>SUM('RSD D'!E6)</f>
        <v>1</v>
      </c>
      <c r="Z6" s="287"/>
    </row>
    <row r="7" spans="1:26" ht="12.75">
      <c r="A7" s="27" t="s">
        <v>197</v>
      </c>
      <c r="B7" s="28" t="s">
        <v>275</v>
      </c>
      <c r="C7" s="218" t="s">
        <v>279</v>
      </c>
      <c r="D7" s="66">
        <f t="shared" si="0"/>
        <v>0</v>
      </c>
      <c r="E7" s="99">
        <f>SUM(BLB!F7+'RSD A'!F7+'RSD B'!F7+'RSD C'!F7+'RSD D'!F7)</f>
        <v>1</v>
      </c>
      <c r="F7" s="258">
        <f t="shared" si="1"/>
        <v>-1</v>
      </c>
      <c r="G7" s="263">
        <f>SUM(BLB!C7)</f>
        <v>0</v>
      </c>
      <c r="H7" s="84">
        <f>SUM(BLB!D7)</f>
        <v>0</v>
      </c>
      <c r="I7" s="264">
        <f>SUM(BLB!E7)</f>
        <v>0</v>
      </c>
      <c r="J7" s="259"/>
      <c r="K7" s="276">
        <f>SUM('RSD A'!C7)</f>
        <v>0</v>
      </c>
      <c r="L7" s="85">
        <f>SUM('RSD A'!D7)</f>
        <v>0</v>
      </c>
      <c r="M7" s="264">
        <f>SUM('RSD A'!E7)</f>
        <v>0</v>
      </c>
      <c r="N7" s="259"/>
      <c r="O7" s="276">
        <f>SUM('RSD B'!C7)</f>
        <v>0</v>
      </c>
      <c r="P7" s="85">
        <f>SUM('RSD B'!D7)</f>
        <v>0</v>
      </c>
      <c r="Q7" s="264">
        <f>SUM('RSD B'!E7)</f>
        <v>0</v>
      </c>
      <c r="R7" s="284"/>
      <c r="S7" s="276">
        <f>SUM('RSD C'!C7)</f>
        <v>0</v>
      </c>
      <c r="T7" s="85">
        <f>SUM('RSD C'!D7)</f>
        <v>0</v>
      </c>
      <c r="U7" s="264">
        <f>SUM('RSD C'!E7)</f>
        <v>0</v>
      </c>
      <c r="V7" s="284"/>
      <c r="W7" s="276">
        <f>SUM('RSD D'!C7)</f>
        <v>0</v>
      </c>
      <c r="X7" s="85">
        <f>SUM('RSD D'!D7)</f>
        <v>0</v>
      </c>
      <c r="Y7" s="264">
        <f>SUM('RSD D'!E7)</f>
        <v>0</v>
      </c>
      <c r="Z7" s="287"/>
    </row>
    <row r="8" spans="1:26" ht="12.75">
      <c r="A8" s="27" t="s">
        <v>198</v>
      </c>
      <c r="B8" s="28" t="s">
        <v>157</v>
      </c>
      <c r="C8" s="218" t="s">
        <v>133</v>
      </c>
      <c r="D8" s="66">
        <f t="shared" si="0"/>
        <v>18</v>
      </c>
      <c r="E8" s="99">
        <f>SUM(BLB!F8+'RSD A'!F8+'RSD B'!F8+'RSD C'!F8+'RSD D'!F8)</f>
        <v>20</v>
      </c>
      <c r="F8" s="258">
        <f t="shared" si="1"/>
        <v>-2</v>
      </c>
      <c r="G8" s="263">
        <f>SUM(BLB!C8)</f>
        <v>3</v>
      </c>
      <c r="H8" s="84">
        <f>SUM(BLB!D8)</f>
        <v>0</v>
      </c>
      <c r="I8" s="264">
        <f>SUM(BLB!E8)</f>
        <v>3</v>
      </c>
      <c r="J8" s="259"/>
      <c r="K8" s="276">
        <f>SUM('RSD A'!C8)</f>
        <v>4</v>
      </c>
      <c r="L8" s="85">
        <f>SUM('RSD A'!D8)</f>
        <v>2</v>
      </c>
      <c r="M8" s="264">
        <f>SUM('RSD A'!E8)</f>
        <v>6</v>
      </c>
      <c r="N8" s="259"/>
      <c r="O8" s="276">
        <f>SUM('RSD B'!C8)</f>
        <v>1</v>
      </c>
      <c r="P8" s="85">
        <f>SUM('RSD B'!D8)</f>
        <v>4</v>
      </c>
      <c r="Q8" s="264">
        <f>SUM('RSD B'!E8)</f>
        <v>5</v>
      </c>
      <c r="R8" s="284"/>
      <c r="S8" s="276">
        <f>SUM('RSD C'!C8)</f>
        <v>1</v>
      </c>
      <c r="T8" s="85">
        <f>SUM('RSD C'!D8)</f>
        <v>0</v>
      </c>
      <c r="U8" s="264">
        <f>SUM('RSD C'!E8)</f>
        <v>1</v>
      </c>
      <c r="V8" s="284"/>
      <c r="W8" s="276">
        <f>SUM('RSD D'!C8)</f>
        <v>2</v>
      </c>
      <c r="X8" s="85">
        <f>SUM('RSD D'!D8)</f>
        <v>1</v>
      </c>
      <c r="Y8" s="264">
        <f>SUM('RSD D'!E8)</f>
        <v>3</v>
      </c>
      <c r="Z8" s="287"/>
    </row>
    <row r="9" spans="1:26" ht="13.5" thickBot="1">
      <c r="A9" s="27" t="s">
        <v>12</v>
      </c>
      <c r="B9" s="28" t="s">
        <v>176</v>
      </c>
      <c r="C9" s="218" t="s">
        <v>134</v>
      </c>
      <c r="D9" s="66">
        <f t="shared" si="0"/>
        <v>9</v>
      </c>
      <c r="E9" s="99">
        <f>SUM(BLB!F9+'RSD A'!F9+'RSD B'!F9+'RSD C'!F9+'RSD D'!F9)</f>
        <v>19</v>
      </c>
      <c r="F9" s="203">
        <f>SUM(D9+D10+D12-E9)</f>
        <v>0</v>
      </c>
      <c r="G9" s="263">
        <f>SUM(BLB!C9)</f>
        <v>0</v>
      </c>
      <c r="H9" s="84">
        <f>SUM(BLB!D9)</f>
        <v>0</v>
      </c>
      <c r="I9" s="264">
        <f>SUM(BLB!E9)</f>
        <v>0</v>
      </c>
      <c r="J9" s="259"/>
      <c r="K9" s="276">
        <f>SUM('RSD A'!C9)</f>
        <v>0</v>
      </c>
      <c r="L9" s="85">
        <f>SUM('RSD A'!D9)</f>
        <v>1</v>
      </c>
      <c r="M9" s="264">
        <f>SUM('RSD A'!E9)</f>
        <v>1</v>
      </c>
      <c r="N9" s="259"/>
      <c r="O9" s="276">
        <f>SUM('RSD B'!C9)</f>
        <v>2</v>
      </c>
      <c r="P9" s="85">
        <f>SUM('RSD B'!D9)</f>
        <v>4</v>
      </c>
      <c r="Q9" s="264">
        <f>SUM('RSD B'!E9)</f>
        <v>6</v>
      </c>
      <c r="R9" s="284"/>
      <c r="S9" s="276">
        <f>SUM('RSD C'!C9)</f>
        <v>0</v>
      </c>
      <c r="T9" s="85">
        <f>SUM('RSD C'!D9)</f>
        <v>1</v>
      </c>
      <c r="U9" s="264">
        <f>SUM('RSD C'!E9)</f>
        <v>1</v>
      </c>
      <c r="V9" s="284"/>
      <c r="W9" s="276">
        <f>SUM('RSD D'!C9)</f>
        <v>0</v>
      </c>
      <c r="X9" s="85">
        <f>SUM('RSD D'!D9)</f>
        <v>1</v>
      </c>
      <c r="Y9" s="264">
        <f>SUM('RSD D'!E9)</f>
        <v>1</v>
      </c>
      <c r="Z9" s="287"/>
    </row>
    <row r="10" spans="1:26" ht="13.5" thickBot="1">
      <c r="A10" s="27" t="s">
        <v>12</v>
      </c>
      <c r="B10" s="28" t="s">
        <v>177</v>
      </c>
      <c r="C10" s="218" t="s">
        <v>135</v>
      </c>
      <c r="D10" s="66">
        <f t="shared" si="0"/>
        <v>10</v>
      </c>
      <c r="E10" s="294" t="s">
        <v>96</v>
      </c>
      <c r="F10" s="293" t="s">
        <v>96</v>
      </c>
      <c r="G10" s="263">
        <f>SUM(BLB!C10)</f>
        <v>0</v>
      </c>
      <c r="H10" s="84">
        <f>SUM(BLB!D10)</f>
        <v>0</v>
      </c>
      <c r="I10" s="264">
        <f>SUM(BLB!E10)</f>
        <v>0</v>
      </c>
      <c r="J10" s="259"/>
      <c r="K10" s="276">
        <f>SUM('RSD A'!C10)</f>
        <v>0</v>
      </c>
      <c r="L10" s="85">
        <f>SUM('RSD A'!D10)</f>
        <v>1</v>
      </c>
      <c r="M10" s="264">
        <f>SUM('RSD A'!E10)</f>
        <v>1</v>
      </c>
      <c r="N10" s="259"/>
      <c r="O10" s="276">
        <f>SUM('RSD B'!C10)</f>
        <v>0</v>
      </c>
      <c r="P10" s="85">
        <f>SUM('RSD B'!D10)</f>
        <v>2</v>
      </c>
      <c r="Q10" s="264">
        <f>SUM('RSD B'!E10)</f>
        <v>2</v>
      </c>
      <c r="R10" s="284"/>
      <c r="S10" s="276">
        <f>SUM('RSD C'!C10)</f>
        <v>2</v>
      </c>
      <c r="T10" s="85">
        <f>SUM('RSD C'!D10)</f>
        <v>5</v>
      </c>
      <c r="U10" s="264">
        <f>SUM('RSD C'!E10)</f>
        <v>7</v>
      </c>
      <c r="V10" s="284"/>
      <c r="W10" s="276">
        <f>SUM('RSD D'!C10)</f>
        <v>0</v>
      </c>
      <c r="X10" s="85">
        <f>SUM('RSD D'!D10)</f>
        <v>0</v>
      </c>
      <c r="Y10" s="264">
        <f>SUM('RSD D'!E10)</f>
        <v>0</v>
      </c>
      <c r="Z10" s="287"/>
    </row>
    <row r="11" spans="1:26" ht="13.5" thickBot="1">
      <c r="A11" s="27" t="s">
        <v>44</v>
      </c>
      <c r="B11" s="28" t="s">
        <v>45</v>
      </c>
      <c r="C11" s="218" t="s">
        <v>136</v>
      </c>
      <c r="D11" s="66">
        <f t="shared" si="0"/>
        <v>9</v>
      </c>
      <c r="E11" s="99">
        <f>SUM(BLB!F11+'RSD A'!F11+'RSD B'!F11+'RSD C'!F11+'RSD D'!F11)</f>
        <v>6</v>
      </c>
      <c r="F11" s="203">
        <f t="shared" si="1"/>
        <v>3</v>
      </c>
      <c r="G11" s="263">
        <f>SUM(BLB!C11)</f>
        <v>0</v>
      </c>
      <c r="H11" s="84">
        <f>SUM(BLB!D11)</f>
        <v>1</v>
      </c>
      <c r="I11" s="264">
        <f>SUM(BLB!E11)</f>
        <v>1</v>
      </c>
      <c r="J11" s="259"/>
      <c r="K11" s="276">
        <f>SUM('RSD A'!C11)</f>
        <v>1</v>
      </c>
      <c r="L11" s="85">
        <f>SUM('RSD A'!D11)</f>
        <v>0</v>
      </c>
      <c r="M11" s="264">
        <f>SUM('RSD A'!E11)</f>
        <v>1</v>
      </c>
      <c r="N11" s="259"/>
      <c r="O11" s="276">
        <f>SUM('RSD B'!C11)</f>
        <v>1</v>
      </c>
      <c r="P11" s="85">
        <f>SUM('RSD B'!D11)</f>
        <v>0</v>
      </c>
      <c r="Q11" s="264">
        <f>SUM('RSD B'!E11)</f>
        <v>1</v>
      </c>
      <c r="R11" s="284"/>
      <c r="S11" s="276">
        <f>SUM('RSD C'!C11)</f>
        <v>2</v>
      </c>
      <c r="T11" s="85">
        <f>SUM('RSD C'!D11)</f>
        <v>1</v>
      </c>
      <c r="U11" s="264">
        <f>SUM('RSD C'!E11)</f>
        <v>3</v>
      </c>
      <c r="V11" s="284"/>
      <c r="W11" s="276">
        <f>SUM('RSD D'!C11)</f>
        <v>3</v>
      </c>
      <c r="X11" s="85">
        <f>SUM('RSD D'!D11)</f>
        <v>0</v>
      </c>
      <c r="Y11" s="264">
        <f>SUM('RSD D'!E11)</f>
        <v>3</v>
      </c>
      <c r="Z11" s="287"/>
    </row>
    <row r="12" spans="1:26" ht="13.5" thickBot="1">
      <c r="A12" s="74" t="s">
        <v>53</v>
      </c>
      <c r="B12" s="28" t="s">
        <v>281</v>
      </c>
      <c r="C12" s="218" t="s">
        <v>137</v>
      </c>
      <c r="D12" s="66">
        <f t="shared" si="0"/>
        <v>0</v>
      </c>
      <c r="E12" s="295" t="s">
        <v>96</v>
      </c>
      <c r="F12" s="294" t="s">
        <v>96</v>
      </c>
      <c r="G12" s="263">
        <f>SUM(BLB!C12)</f>
        <v>0</v>
      </c>
      <c r="H12" s="84">
        <f>SUM(BLB!D12)</f>
        <v>0</v>
      </c>
      <c r="I12" s="264">
        <f>SUM(BLB!E12)</f>
        <v>0</v>
      </c>
      <c r="J12" s="259"/>
      <c r="K12" s="276">
        <f>SUM('RSD A'!C12)</f>
        <v>0</v>
      </c>
      <c r="L12" s="85">
        <f>SUM('RSD A'!D12)</f>
        <v>0</v>
      </c>
      <c r="M12" s="264">
        <f>SUM('RSD A'!E12)</f>
        <v>0</v>
      </c>
      <c r="N12" s="259"/>
      <c r="O12" s="276">
        <f>SUM('RSD B'!C12)</f>
        <v>0</v>
      </c>
      <c r="P12" s="85">
        <f>SUM('RSD B'!D12)</f>
        <v>0</v>
      </c>
      <c r="Q12" s="264">
        <f>SUM('RSD B'!E12)</f>
        <v>0</v>
      </c>
      <c r="R12" s="284"/>
      <c r="S12" s="276">
        <f>SUM('RSD C'!C12)</f>
        <v>0</v>
      </c>
      <c r="T12" s="85">
        <f>SUM('RSD C'!D12)</f>
        <v>0</v>
      </c>
      <c r="U12" s="264">
        <f>SUM('RSD C'!E12)</f>
        <v>0</v>
      </c>
      <c r="V12" s="284"/>
      <c r="W12" s="276">
        <f>SUM('RSD D'!C12)</f>
        <v>0</v>
      </c>
      <c r="X12" s="85">
        <f>SUM('RSD D'!D12)</f>
        <v>0</v>
      </c>
      <c r="Y12" s="264">
        <f>SUM('RSD D'!E12)</f>
        <v>0</v>
      </c>
      <c r="Z12" s="36"/>
    </row>
    <row r="13" spans="1:26" ht="5.25" customHeight="1" thickBot="1">
      <c r="A13" s="87"/>
      <c r="B13" s="227"/>
      <c r="C13" s="89"/>
      <c r="D13" s="87"/>
      <c r="E13" s="290"/>
      <c r="F13" s="291"/>
      <c r="G13" s="265"/>
      <c r="H13" s="90"/>
      <c r="I13" s="266"/>
      <c r="J13" s="261"/>
      <c r="K13" s="277"/>
      <c r="L13" s="87"/>
      <c r="M13" s="266"/>
      <c r="N13" s="261"/>
      <c r="O13" s="277"/>
      <c r="P13" s="87"/>
      <c r="Q13" s="266"/>
      <c r="R13" s="261"/>
      <c r="S13" s="277"/>
      <c r="T13" s="87"/>
      <c r="U13" s="266"/>
      <c r="V13" s="261"/>
      <c r="W13" s="277"/>
      <c r="X13" s="87"/>
      <c r="Y13" s="266"/>
      <c r="Z13" s="94"/>
    </row>
    <row r="14" spans="1:26" ht="12.75">
      <c r="A14" s="27" t="s">
        <v>200</v>
      </c>
      <c r="B14" t="s">
        <v>159</v>
      </c>
      <c r="C14" s="61" t="s">
        <v>192</v>
      </c>
      <c r="D14" s="66">
        <f aca="true" t="shared" si="2" ref="D14:D23">SUM(I14+M14+Q14+U14+Y14)</f>
        <v>6</v>
      </c>
      <c r="E14" s="99">
        <f>SUM(BLB!F14+'RSD A'!F14+'RSD B'!F14+'RSD C'!F14+'RSD D'!F14)</f>
        <v>4</v>
      </c>
      <c r="F14" s="258">
        <f aca="true" t="shared" si="3" ref="F14:F23">SUM(D14-E14)</f>
        <v>2</v>
      </c>
      <c r="G14" s="263">
        <f>SUM(BLB!C14)</f>
        <v>1</v>
      </c>
      <c r="H14" s="84">
        <f>SUM(BLB!D14)</f>
        <v>0</v>
      </c>
      <c r="I14" s="264">
        <f>SUM(BLB!E14)</f>
        <v>1</v>
      </c>
      <c r="J14" s="259"/>
      <c r="K14" s="276">
        <f>SUM('RSD A'!C14)</f>
        <v>2</v>
      </c>
      <c r="L14" s="85">
        <f>SUM('RSD A'!D14)</f>
        <v>0</v>
      </c>
      <c r="M14" s="264">
        <f>SUM('RSD A'!E14)</f>
        <v>2</v>
      </c>
      <c r="N14" s="259"/>
      <c r="O14" s="276">
        <f>SUM('RSD B'!C14)</f>
        <v>1</v>
      </c>
      <c r="P14" s="85">
        <f>SUM('RSD B'!D14)</f>
        <v>1</v>
      </c>
      <c r="Q14" s="264">
        <f>SUM('RSD B'!E14)</f>
        <v>2</v>
      </c>
      <c r="R14" s="284"/>
      <c r="S14" s="276">
        <f>SUM('RSD C'!C14)</f>
        <v>0</v>
      </c>
      <c r="T14" s="85">
        <f>SUM('RSD C'!D14)</f>
        <v>0</v>
      </c>
      <c r="U14" s="264">
        <f>SUM('RSD C'!E14)</f>
        <v>0</v>
      </c>
      <c r="V14" s="284"/>
      <c r="W14" s="276">
        <f>SUM('RSD D'!C14)</f>
        <v>1</v>
      </c>
      <c r="X14" s="85">
        <f>SUM('RSD D'!D14)</f>
        <v>0</v>
      </c>
      <c r="Y14" s="264">
        <f>SUM('RSD D'!E14)</f>
        <v>1</v>
      </c>
      <c r="Z14" s="287"/>
    </row>
    <row r="15" spans="1:26" ht="12.75">
      <c r="A15" s="27" t="s">
        <v>200</v>
      </c>
      <c r="B15" t="s">
        <v>194</v>
      </c>
      <c r="C15" s="61" t="s">
        <v>287</v>
      </c>
      <c r="D15" s="66">
        <f t="shared" si="2"/>
        <v>5</v>
      </c>
      <c r="E15" s="99">
        <f>SUM(BLB!F15+'RSD A'!F15+'RSD B'!F15+'RSD C'!F15+'RSD D'!F15)</f>
        <v>5</v>
      </c>
      <c r="F15" s="258">
        <f t="shared" si="3"/>
        <v>0</v>
      </c>
      <c r="G15" s="263">
        <f>SUM(BLB!C15)</f>
        <v>0</v>
      </c>
      <c r="H15" s="84">
        <f>SUM(BLB!D15)</f>
        <v>0</v>
      </c>
      <c r="I15" s="264">
        <f>SUM(BLB!E15)</f>
        <v>0</v>
      </c>
      <c r="J15" s="259"/>
      <c r="K15" s="276">
        <f>SUM('RSD A'!C15)</f>
        <v>1</v>
      </c>
      <c r="L15" s="85">
        <f>SUM('RSD A'!D15)</f>
        <v>0</v>
      </c>
      <c r="M15" s="264">
        <f>SUM('RSD A'!E15)</f>
        <v>1</v>
      </c>
      <c r="N15" s="259"/>
      <c r="O15" s="276">
        <f>SUM('RSD B'!C15)</f>
        <v>4</v>
      </c>
      <c r="P15" s="85">
        <f>SUM('RSD B'!D15)</f>
        <v>0</v>
      </c>
      <c r="Q15" s="264">
        <f>SUM('RSD B'!E15)</f>
        <v>4</v>
      </c>
      <c r="R15" s="284"/>
      <c r="S15" s="276">
        <f>SUM('RSD C'!C15)</f>
        <v>0</v>
      </c>
      <c r="T15" s="85">
        <f>SUM('RSD C'!D15)</f>
        <v>0</v>
      </c>
      <c r="U15" s="264">
        <f>SUM('RSD C'!E15)</f>
        <v>0</v>
      </c>
      <c r="V15" s="284"/>
      <c r="W15" s="276">
        <f>SUM('RSD D'!C15)</f>
        <v>0</v>
      </c>
      <c r="X15" s="85">
        <f>SUM('RSD D'!D15)</f>
        <v>0</v>
      </c>
      <c r="Y15" s="264">
        <f>SUM('RSD D'!E15)</f>
        <v>0</v>
      </c>
      <c r="Z15" s="287"/>
    </row>
    <row r="16" spans="1:26" ht="12.75">
      <c r="A16" s="27" t="s">
        <v>200</v>
      </c>
      <c r="B16" t="s">
        <v>370</v>
      </c>
      <c r="C16" s="61" t="s">
        <v>288</v>
      </c>
      <c r="D16" s="66">
        <f t="shared" si="2"/>
        <v>1</v>
      </c>
      <c r="E16" s="99">
        <f>SUM(BLB!F16+'RSD A'!F16+'RSD B'!F16+'RSD C'!F16+'RSD D'!F16)</f>
        <v>1</v>
      </c>
      <c r="F16" s="258">
        <f t="shared" si="3"/>
        <v>0</v>
      </c>
      <c r="G16" s="263">
        <f>SUM(BLB!C16)</f>
        <v>0</v>
      </c>
      <c r="H16" s="84">
        <f>SUM(BLB!D16)</f>
        <v>1</v>
      </c>
      <c r="I16" s="264">
        <f>SUM(BLB!E16)</f>
        <v>1</v>
      </c>
      <c r="J16" s="259"/>
      <c r="K16" s="276">
        <f>SUM('RSD A'!C16)</f>
        <v>0</v>
      </c>
      <c r="L16" s="85">
        <f>SUM('RSD A'!D16)</f>
        <v>0</v>
      </c>
      <c r="M16" s="264">
        <f>SUM('RSD A'!E16)</f>
        <v>0</v>
      </c>
      <c r="N16" s="259"/>
      <c r="O16" s="276">
        <f>SUM('RSD B'!C16)</f>
        <v>0</v>
      </c>
      <c r="P16" s="85">
        <f>SUM('RSD B'!D16)</f>
        <v>0</v>
      </c>
      <c r="Q16" s="264">
        <f>SUM('RSD B'!E16)</f>
        <v>0</v>
      </c>
      <c r="R16" s="284"/>
      <c r="S16" s="276">
        <f>SUM('RSD C'!C16)</f>
        <v>0</v>
      </c>
      <c r="T16" s="85">
        <f>SUM('RSD C'!D16)</f>
        <v>0</v>
      </c>
      <c r="U16" s="264">
        <f>SUM('RSD C'!E16)</f>
        <v>0</v>
      </c>
      <c r="V16" s="284"/>
      <c r="W16" s="276">
        <f>SUM('RSD D'!C16)</f>
        <v>0</v>
      </c>
      <c r="X16" s="85">
        <f>SUM('RSD D'!D16)</f>
        <v>0</v>
      </c>
      <c r="Y16" s="264">
        <f>SUM('RSD D'!E16)</f>
        <v>0</v>
      </c>
      <c r="Z16" s="287"/>
    </row>
    <row r="17" spans="1:26" ht="12.75">
      <c r="A17" s="27" t="s">
        <v>200</v>
      </c>
      <c r="B17" t="s">
        <v>371</v>
      </c>
      <c r="C17" s="61" t="s">
        <v>289</v>
      </c>
      <c r="D17" s="66">
        <f t="shared" si="2"/>
        <v>0</v>
      </c>
      <c r="E17" s="99">
        <f>SUM(BLB!F17+'RSD A'!F17+'RSD B'!F17+'RSD C'!F17+'RSD D'!F17)</f>
        <v>0</v>
      </c>
      <c r="F17" s="258">
        <f t="shared" si="3"/>
        <v>0</v>
      </c>
      <c r="G17" s="263">
        <f>SUM(BLB!C17)</f>
        <v>0</v>
      </c>
      <c r="H17" s="84">
        <f>SUM(BLB!D17)</f>
        <v>0</v>
      </c>
      <c r="I17" s="264">
        <f>SUM(BLB!E17)</f>
        <v>0</v>
      </c>
      <c r="J17" s="259"/>
      <c r="K17" s="276">
        <f>SUM('RSD A'!C17)</f>
        <v>0</v>
      </c>
      <c r="L17" s="85">
        <f>SUM('RSD A'!D17)</f>
        <v>0</v>
      </c>
      <c r="M17" s="264">
        <f>SUM('RSD A'!E17)</f>
        <v>0</v>
      </c>
      <c r="N17" s="259"/>
      <c r="O17" s="276">
        <f>SUM('RSD B'!C17)</f>
        <v>0</v>
      </c>
      <c r="P17" s="85">
        <f>SUM('RSD B'!D17)</f>
        <v>0</v>
      </c>
      <c r="Q17" s="264">
        <f>SUM('RSD B'!E17)</f>
        <v>0</v>
      </c>
      <c r="R17" s="284"/>
      <c r="S17" s="276">
        <f>SUM('RSD C'!C17)</f>
        <v>0</v>
      </c>
      <c r="T17" s="85">
        <f>SUM('RSD C'!D17)</f>
        <v>0</v>
      </c>
      <c r="U17" s="264">
        <f>SUM('RSD C'!E17)</f>
        <v>0</v>
      </c>
      <c r="V17" s="284"/>
      <c r="W17" s="276">
        <f>SUM('RSD D'!C17)</f>
        <v>0</v>
      </c>
      <c r="X17" s="85">
        <f>SUM('RSD D'!D17)</f>
        <v>0</v>
      </c>
      <c r="Y17" s="264">
        <f>SUM('RSD D'!E17)</f>
        <v>0</v>
      </c>
      <c r="Z17" s="287"/>
    </row>
    <row r="18" spans="1:26" ht="13.5" thickBot="1">
      <c r="A18" s="27" t="s">
        <v>199</v>
      </c>
      <c r="B18" t="s">
        <v>162</v>
      </c>
      <c r="C18" s="61" t="s">
        <v>193</v>
      </c>
      <c r="D18" s="66">
        <f t="shared" si="2"/>
        <v>11</v>
      </c>
      <c r="E18" s="99">
        <f>SUM(BLB!F18+'RSD A'!F18+'RSD B'!F18+'RSD C'!F18+'RSD D'!F18)</f>
        <v>76</v>
      </c>
      <c r="F18" s="203">
        <f>SUM(D18+D19-E18)</f>
        <v>-4</v>
      </c>
      <c r="G18" s="263">
        <f>SUM(BLB!C18)</f>
        <v>0</v>
      </c>
      <c r="H18" s="84">
        <f>SUM(BLB!D18)</f>
        <v>1</v>
      </c>
      <c r="I18" s="264">
        <f>SUM(BLB!E18)</f>
        <v>1</v>
      </c>
      <c r="J18" s="259"/>
      <c r="K18" s="276">
        <f>SUM('RSD A'!C18)</f>
        <v>0</v>
      </c>
      <c r="L18" s="85">
        <f>SUM('RSD A'!D18)</f>
        <v>1</v>
      </c>
      <c r="M18" s="264">
        <f>SUM('RSD A'!E18)</f>
        <v>1</v>
      </c>
      <c r="N18" s="259"/>
      <c r="O18" s="276">
        <f>SUM('RSD B'!C18)</f>
        <v>1</v>
      </c>
      <c r="P18" s="85">
        <f>SUM('RSD B'!D18)</f>
        <v>0</v>
      </c>
      <c r="Q18" s="264">
        <f>SUM('RSD B'!E18)</f>
        <v>1</v>
      </c>
      <c r="R18" s="284"/>
      <c r="S18" s="276">
        <f>SUM('RSD C'!C18)</f>
        <v>4</v>
      </c>
      <c r="T18" s="85">
        <f>SUM('RSD C'!D18)</f>
        <v>0</v>
      </c>
      <c r="U18" s="264">
        <f>SUM('RSD C'!E18)</f>
        <v>4</v>
      </c>
      <c r="V18" s="284"/>
      <c r="W18" s="276">
        <f>SUM('RSD D'!C18)</f>
        <v>2</v>
      </c>
      <c r="X18" s="85">
        <f>SUM('RSD D'!D18)</f>
        <v>2</v>
      </c>
      <c r="Y18" s="264">
        <f>SUM('RSD D'!E18)</f>
        <v>4</v>
      </c>
      <c r="Z18" s="287"/>
    </row>
    <row r="19" spans="1:26" ht="13.5" thickBot="1">
      <c r="A19" s="83" t="s">
        <v>199</v>
      </c>
      <c r="B19" t="s">
        <v>13</v>
      </c>
      <c r="C19" s="61" t="s">
        <v>183</v>
      </c>
      <c r="D19" s="66">
        <f t="shared" si="2"/>
        <v>61</v>
      </c>
      <c r="E19" s="294" t="s">
        <v>96</v>
      </c>
      <c r="F19" s="294" t="s">
        <v>96</v>
      </c>
      <c r="G19" s="263">
        <f>SUM(BLB!C19)</f>
        <v>3</v>
      </c>
      <c r="H19" s="84">
        <f>SUM(BLB!D19)</f>
        <v>0</v>
      </c>
      <c r="I19" s="264">
        <f>SUM(BLB!E19)</f>
        <v>3</v>
      </c>
      <c r="J19" s="259"/>
      <c r="K19" s="276">
        <f>SUM('RSD A'!C19)</f>
        <v>8</v>
      </c>
      <c r="L19" s="85">
        <f>SUM('RSD A'!D19)</f>
        <v>5</v>
      </c>
      <c r="M19" s="264">
        <f>SUM('RSD A'!E19)</f>
        <v>13</v>
      </c>
      <c r="N19" s="259"/>
      <c r="O19" s="276">
        <f>SUM('RSD B'!C19)</f>
        <v>12</v>
      </c>
      <c r="P19" s="85">
        <f>SUM('RSD B'!D19)</f>
        <v>4</v>
      </c>
      <c r="Q19" s="264">
        <f>SUM('RSD B'!E19)</f>
        <v>16</v>
      </c>
      <c r="R19" s="284"/>
      <c r="S19" s="276">
        <f>SUM('RSD C'!C19)</f>
        <v>13</v>
      </c>
      <c r="T19" s="85">
        <f>SUM('RSD C'!D19)</f>
        <v>9</v>
      </c>
      <c r="U19" s="264">
        <f>SUM('RSD C'!E19)</f>
        <v>22</v>
      </c>
      <c r="V19" s="284"/>
      <c r="W19" s="276">
        <f>SUM('RSD D'!C19)</f>
        <v>5</v>
      </c>
      <c r="X19" s="85">
        <f>SUM('RSD D'!D19)</f>
        <v>2</v>
      </c>
      <c r="Y19" s="264">
        <f>SUM('RSD D'!E19)</f>
        <v>7</v>
      </c>
      <c r="Z19" s="38"/>
    </row>
    <row r="20" spans="1:26" ht="12.75">
      <c r="A20" s="74" t="s">
        <v>105</v>
      </c>
      <c r="B20" t="s">
        <v>286</v>
      </c>
      <c r="C20" s="61" t="s">
        <v>138</v>
      </c>
      <c r="D20" s="66">
        <v>18</v>
      </c>
      <c r="E20" s="99">
        <v>18</v>
      </c>
      <c r="F20" s="258">
        <f t="shared" si="3"/>
        <v>0</v>
      </c>
      <c r="G20" s="263">
        <f>SUM(BLB!C20)</f>
        <v>0</v>
      </c>
      <c r="H20" s="84">
        <f>SUM(BLB!D20)</f>
        <v>0</v>
      </c>
      <c r="I20" s="264">
        <f>SUM(BLB!E20)</f>
        <v>0</v>
      </c>
      <c r="J20" s="259"/>
      <c r="K20" s="276">
        <f>SUM('RSD A'!C20)</f>
        <v>0</v>
      </c>
      <c r="L20" s="85">
        <f>SUM('RSD A'!D20)</f>
        <v>0</v>
      </c>
      <c r="M20" s="264">
        <f>SUM('RSD A'!E20)</f>
        <v>0</v>
      </c>
      <c r="N20" s="259"/>
      <c r="O20" s="276">
        <f>SUM('RSD B'!C20)</f>
        <v>0</v>
      </c>
      <c r="P20" s="85">
        <f>SUM('RSD B'!D20)</f>
        <v>0</v>
      </c>
      <c r="Q20" s="264">
        <f>SUM('RSD B'!E20)</f>
        <v>0</v>
      </c>
      <c r="R20" s="284"/>
      <c r="S20" s="276">
        <f>SUM('RSD C'!C20)</f>
        <v>0</v>
      </c>
      <c r="T20" s="85">
        <f>SUM('RSD C'!D20)</f>
        <v>0</v>
      </c>
      <c r="U20" s="264">
        <f>SUM('RSD C'!E20)</f>
        <v>0</v>
      </c>
      <c r="V20" s="284"/>
      <c r="W20" s="276">
        <f>SUM('RSD D'!C20)</f>
        <v>0</v>
      </c>
      <c r="X20" s="85">
        <f>SUM('RSD D'!D20)</f>
        <v>0</v>
      </c>
      <c r="Y20" s="264">
        <f>SUM('RSD D'!E20)</f>
        <v>0</v>
      </c>
      <c r="Z20" s="36"/>
    </row>
    <row r="21" spans="1:26" ht="12.75">
      <c r="A21" s="27" t="s">
        <v>14</v>
      </c>
      <c r="B21" t="s">
        <v>15</v>
      </c>
      <c r="C21" s="61" t="s">
        <v>185</v>
      </c>
      <c r="D21" s="66">
        <f t="shared" si="2"/>
        <v>21</v>
      </c>
      <c r="E21" s="99">
        <f>SUM(BLB!F21+'RSD A'!F21+'RSD B'!F21+'RSD C'!F21+'RSD D'!F21)</f>
        <v>38</v>
      </c>
      <c r="F21" s="258">
        <f t="shared" si="3"/>
        <v>-17</v>
      </c>
      <c r="G21" s="263">
        <f>SUM(BLB!C21)</f>
        <v>3</v>
      </c>
      <c r="H21" s="84">
        <f>SUM(BLB!D21)</f>
        <v>1</v>
      </c>
      <c r="I21" s="264">
        <f>SUM(BLB!E21)</f>
        <v>4</v>
      </c>
      <c r="J21" s="259"/>
      <c r="K21" s="276">
        <f>SUM('RSD A'!C21)</f>
        <v>5</v>
      </c>
      <c r="L21" s="85">
        <f>SUM('RSD A'!D21)</f>
        <v>5</v>
      </c>
      <c r="M21" s="264">
        <f>SUM('RSD A'!E21)</f>
        <v>10</v>
      </c>
      <c r="N21" s="259"/>
      <c r="O21" s="276">
        <f>SUM('RSD B'!C21)</f>
        <v>3</v>
      </c>
      <c r="P21" s="85">
        <f>SUM('RSD B'!D21)</f>
        <v>0</v>
      </c>
      <c r="Q21" s="264">
        <f>SUM('RSD B'!E21)</f>
        <v>3</v>
      </c>
      <c r="R21" s="284"/>
      <c r="S21" s="276">
        <f>SUM('RSD C'!C21)</f>
        <v>2</v>
      </c>
      <c r="T21" s="85">
        <f>SUM('RSD C'!D21)</f>
        <v>1</v>
      </c>
      <c r="U21" s="264">
        <f>SUM('RSD C'!E21)</f>
        <v>3</v>
      </c>
      <c r="V21" s="284"/>
      <c r="W21" s="276">
        <f>SUM('RSD D'!C21)</f>
        <v>1</v>
      </c>
      <c r="X21" s="85">
        <f>SUM('RSD D'!D21)</f>
        <v>0</v>
      </c>
      <c r="Y21" s="264">
        <f>SUM('RSD D'!E21)</f>
        <v>1</v>
      </c>
      <c r="Z21" s="287"/>
    </row>
    <row r="22" spans="1:26" ht="12.75">
      <c r="A22" s="27" t="s">
        <v>16</v>
      </c>
      <c r="B22" t="s">
        <v>158</v>
      </c>
      <c r="C22" s="61" t="s">
        <v>187</v>
      </c>
      <c r="D22" s="66">
        <f t="shared" si="2"/>
        <v>61</v>
      </c>
      <c r="E22" s="99">
        <f>SUM(BLB!F22+'RSD A'!F22+'RSD B'!F22+'RSD C'!F22+'RSD D'!F22)</f>
        <v>53</v>
      </c>
      <c r="F22" s="258">
        <f t="shared" si="3"/>
        <v>8</v>
      </c>
      <c r="G22" s="263">
        <f>SUM(BLB!C22)</f>
        <v>2</v>
      </c>
      <c r="H22" s="84">
        <f>SUM(BLB!D22)</f>
        <v>0</v>
      </c>
      <c r="I22" s="264">
        <f>SUM(BLB!E22)</f>
        <v>2</v>
      </c>
      <c r="J22" s="259"/>
      <c r="K22" s="276">
        <f>SUM('RSD A'!C22)</f>
        <v>19</v>
      </c>
      <c r="L22" s="85">
        <f>SUM('RSD A'!D22)</f>
        <v>8</v>
      </c>
      <c r="M22" s="264">
        <f>SUM('RSD A'!E22)</f>
        <v>27</v>
      </c>
      <c r="N22" s="259"/>
      <c r="O22" s="276">
        <f>SUM('RSD B'!C22)</f>
        <v>9</v>
      </c>
      <c r="P22" s="85">
        <f>SUM('RSD B'!D22)</f>
        <v>3</v>
      </c>
      <c r="Q22" s="264">
        <f>SUM('RSD B'!E22)</f>
        <v>12</v>
      </c>
      <c r="R22" s="284"/>
      <c r="S22" s="276">
        <f>SUM('RSD C'!C22)</f>
        <v>6</v>
      </c>
      <c r="T22" s="85">
        <f>SUM('RSD C'!D22)</f>
        <v>5</v>
      </c>
      <c r="U22" s="264">
        <f>SUM('RSD C'!E22)</f>
        <v>11</v>
      </c>
      <c r="V22" s="284"/>
      <c r="W22" s="276">
        <f>SUM('RSD D'!C22)</f>
        <v>6</v>
      </c>
      <c r="X22" s="85">
        <f>SUM('RSD D'!D22)</f>
        <v>3</v>
      </c>
      <c r="Y22" s="264">
        <f>SUM('RSD D'!E22)</f>
        <v>9</v>
      </c>
      <c r="Z22" s="287"/>
    </row>
    <row r="23" spans="1:26" ht="13.5" thickBot="1">
      <c r="A23" s="27" t="s">
        <v>17</v>
      </c>
      <c r="B23" t="s">
        <v>18</v>
      </c>
      <c r="C23" s="61" t="s">
        <v>190</v>
      </c>
      <c r="D23" s="66">
        <f t="shared" si="2"/>
        <v>197</v>
      </c>
      <c r="E23" s="99">
        <f>SUM(BLB!F23+'RSD A'!F23+'RSD B'!F23+'RSD C'!F23+'RSD D'!F23)</f>
        <v>201</v>
      </c>
      <c r="F23" s="258">
        <f t="shared" si="3"/>
        <v>-4</v>
      </c>
      <c r="G23" s="263">
        <f>SUM(BLB!C23)</f>
        <v>8</v>
      </c>
      <c r="H23" s="84">
        <f>SUM(BLB!D23)</f>
        <v>7</v>
      </c>
      <c r="I23" s="264">
        <f>SUM(BLB!E23)</f>
        <v>15</v>
      </c>
      <c r="J23" s="259"/>
      <c r="K23" s="276">
        <f>SUM('RSD A'!C23)</f>
        <v>35</v>
      </c>
      <c r="L23" s="85">
        <f>SUM('RSD A'!D23)</f>
        <v>38</v>
      </c>
      <c r="M23" s="264">
        <f>SUM('RSD A'!E23)</f>
        <v>73</v>
      </c>
      <c r="N23" s="259"/>
      <c r="O23" s="276">
        <f>SUM('RSD B'!C23)</f>
        <v>17</v>
      </c>
      <c r="P23" s="85">
        <f>SUM('RSD B'!D23)</f>
        <v>23</v>
      </c>
      <c r="Q23" s="264">
        <f>SUM('RSD B'!E23)</f>
        <v>40</v>
      </c>
      <c r="R23" s="284"/>
      <c r="S23" s="276">
        <f>SUM('RSD C'!C23)</f>
        <v>23</v>
      </c>
      <c r="T23" s="85">
        <f>SUM('RSD C'!D23)</f>
        <v>19</v>
      </c>
      <c r="U23" s="264">
        <f>SUM('RSD C'!E23)</f>
        <v>42</v>
      </c>
      <c r="V23" s="284"/>
      <c r="W23" s="276">
        <f>SUM('RSD D'!C23)</f>
        <v>16</v>
      </c>
      <c r="X23" s="85">
        <f>SUM('RSD D'!D23)</f>
        <v>11</v>
      </c>
      <c r="Y23" s="264">
        <f>SUM('RSD D'!E23)</f>
        <v>27</v>
      </c>
      <c r="Z23" s="287"/>
    </row>
    <row r="24" spans="1:26" ht="5.25" customHeight="1" thickBot="1">
      <c r="A24" s="87"/>
      <c r="B24" s="235"/>
      <c r="C24" s="89"/>
      <c r="D24" s="89"/>
      <c r="E24" s="94"/>
      <c r="F24" s="91"/>
      <c r="G24" s="265"/>
      <c r="H24" s="90"/>
      <c r="I24" s="266"/>
      <c r="J24" s="261"/>
      <c r="K24" s="277"/>
      <c r="L24" s="87"/>
      <c r="M24" s="266"/>
      <c r="N24" s="261"/>
      <c r="O24" s="277"/>
      <c r="P24" s="87"/>
      <c r="Q24" s="266"/>
      <c r="R24" s="261"/>
      <c r="S24" s="277"/>
      <c r="T24" s="87"/>
      <c r="U24" s="266"/>
      <c r="V24" s="261"/>
      <c r="W24" s="277"/>
      <c r="X24" s="87"/>
      <c r="Y24" s="266"/>
      <c r="Z24" s="94"/>
    </row>
    <row r="25" spans="1:26" ht="13.5" thickBot="1">
      <c r="A25" s="83" t="s">
        <v>19</v>
      </c>
      <c r="B25" t="s">
        <v>112</v>
      </c>
      <c r="C25" s="61" t="s">
        <v>201</v>
      </c>
      <c r="D25" s="66">
        <f>SUM(I25+M25+Q25+U25+Y25)</f>
        <v>44</v>
      </c>
      <c r="E25" s="99">
        <f>SUM(BLB!F25+'RSD A'!F25+'RSD B'!F25+'RSD C'!F25+'RSD D'!F25)</f>
        <v>49</v>
      </c>
      <c r="F25" s="203">
        <f>SUM(D25+D28-E25)</f>
        <v>-4</v>
      </c>
      <c r="G25" s="263">
        <f>SUM(BLB!C25)</f>
        <v>4</v>
      </c>
      <c r="H25" s="84">
        <f>SUM(BLB!D25)</f>
        <v>0</v>
      </c>
      <c r="I25" s="264">
        <f>SUM(BLB!E25)</f>
        <v>4</v>
      </c>
      <c r="J25" s="259"/>
      <c r="K25" s="276">
        <f>SUM('RSD A'!C25)</f>
        <v>5</v>
      </c>
      <c r="L25" s="85">
        <f>SUM('RSD A'!D25)</f>
        <v>1</v>
      </c>
      <c r="M25" s="264">
        <f>SUM('RSD A'!E25)</f>
        <v>6</v>
      </c>
      <c r="N25" s="259"/>
      <c r="O25" s="276">
        <f>SUM('RSD B'!C25)</f>
        <v>8</v>
      </c>
      <c r="P25" s="85">
        <f>SUM('RSD B'!D25)</f>
        <v>6</v>
      </c>
      <c r="Q25" s="264">
        <f>SUM('RSD B'!E25)</f>
        <v>14</v>
      </c>
      <c r="R25" s="284"/>
      <c r="S25" s="276">
        <f>SUM('RSD C'!C25)</f>
        <v>8</v>
      </c>
      <c r="T25" s="85">
        <f>SUM('RSD C'!D25)</f>
        <v>1</v>
      </c>
      <c r="U25" s="264">
        <f>SUM('RSD C'!E25)</f>
        <v>9</v>
      </c>
      <c r="V25" s="284"/>
      <c r="W25" s="276">
        <f>SUM('RSD D'!C25)</f>
        <v>10</v>
      </c>
      <c r="X25" s="85">
        <f>SUM('RSD D'!D25)</f>
        <v>1</v>
      </c>
      <c r="Y25" s="264">
        <f>SUM('RSD D'!E25)</f>
        <v>11</v>
      </c>
      <c r="Z25" s="38"/>
    </row>
    <row r="26" spans="1:26" ht="13.5" thickBot="1">
      <c r="A26" s="27" t="s">
        <v>19</v>
      </c>
      <c r="B26" t="s">
        <v>124</v>
      </c>
      <c r="C26" s="61" t="s">
        <v>205</v>
      </c>
      <c r="D26" s="294" t="s">
        <v>96</v>
      </c>
      <c r="E26" s="294" t="s">
        <v>96</v>
      </c>
      <c r="F26" s="294" t="s">
        <v>96</v>
      </c>
      <c r="G26" s="267" t="s">
        <v>96</v>
      </c>
      <c r="H26" s="32" t="s">
        <v>96</v>
      </c>
      <c r="I26" s="268" t="s">
        <v>96</v>
      </c>
      <c r="J26" s="260" t="s">
        <v>96</v>
      </c>
      <c r="K26" s="278" t="s">
        <v>96</v>
      </c>
      <c r="L26" s="21" t="s">
        <v>96</v>
      </c>
      <c r="M26" s="268" t="s">
        <v>96</v>
      </c>
      <c r="N26" s="260" t="s">
        <v>96</v>
      </c>
      <c r="O26" s="278" t="s">
        <v>96</v>
      </c>
      <c r="P26" s="21" t="s">
        <v>96</v>
      </c>
      <c r="Q26" s="268" t="s">
        <v>96</v>
      </c>
      <c r="R26" s="260" t="s">
        <v>96</v>
      </c>
      <c r="S26" s="278" t="s">
        <v>96</v>
      </c>
      <c r="T26" s="21" t="s">
        <v>96</v>
      </c>
      <c r="U26" s="268" t="s">
        <v>96</v>
      </c>
      <c r="V26" s="260" t="s">
        <v>96</v>
      </c>
      <c r="W26" s="278" t="s">
        <v>96</v>
      </c>
      <c r="X26" s="21" t="s">
        <v>96</v>
      </c>
      <c r="Y26" s="268" t="s">
        <v>96</v>
      </c>
      <c r="Z26" s="287"/>
    </row>
    <row r="27" spans="1:26" ht="13.5" thickBot="1">
      <c r="A27" s="27" t="s">
        <v>19</v>
      </c>
      <c r="B27" t="s">
        <v>125</v>
      </c>
      <c r="C27" s="61" t="s">
        <v>206</v>
      </c>
      <c r="D27" s="294" t="s">
        <v>96</v>
      </c>
      <c r="E27" s="294" t="s">
        <v>96</v>
      </c>
      <c r="F27" s="294" t="s">
        <v>96</v>
      </c>
      <c r="G27" s="267" t="s">
        <v>96</v>
      </c>
      <c r="H27" s="32" t="s">
        <v>96</v>
      </c>
      <c r="I27" s="268" t="s">
        <v>96</v>
      </c>
      <c r="J27" s="260" t="s">
        <v>96</v>
      </c>
      <c r="K27" s="278" t="s">
        <v>96</v>
      </c>
      <c r="L27" s="21" t="s">
        <v>96</v>
      </c>
      <c r="M27" s="268" t="s">
        <v>96</v>
      </c>
      <c r="N27" s="260" t="s">
        <v>96</v>
      </c>
      <c r="O27" s="278" t="s">
        <v>96</v>
      </c>
      <c r="P27" s="21" t="s">
        <v>96</v>
      </c>
      <c r="Q27" s="268" t="s">
        <v>96</v>
      </c>
      <c r="R27" s="260" t="s">
        <v>96</v>
      </c>
      <c r="S27" s="278" t="s">
        <v>96</v>
      </c>
      <c r="T27" s="21" t="s">
        <v>96</v>
      </c>
      <c r="U27" s="268" t="s">
        <v>96</v>
      </c>
      <c r="V27" s="260" t="s">
        <v>96</v>
      </c>
      <c r="W27" s="278" t="s">
        <v>96</v>
      </c>
      <c r="X27" s="21" t="s">
        <v>96</v>
      </c>
      <c r="Y27" s="268" t="s">
        <v>96</v>
      </c>
      <c r="Z27" s="287"/>
    </row>
    <row r="28" spans="1:26" ht="13.5" thickBot="1">
      <c r="A28" s="74" t="s">
        <v>204</v>
      </c>
      <c r="B28" t="s">
        <v>47</v>
      </c>
      <c r="C28" s="61" t="s">
        <v>203</v>
      </c>
      <c r="D28" s="66">
        <f>SUM(I28+M28+Q28+U28+Y28)</f>
        <v>1</v>
      </c>
      <c r="E28" s="294" t="s">
        <v>96</v>
      </c>
      <c r="F28" s="294" t="s">
        <v>96</v>
      </c>
      <c r="G28" s="263">
        <f>SUM(BLB!C28)</f>
        <v>1</v>
      </c>
      <c r="H28" s="84">
        <f>SUM(BLB!D28)</f>
        <v>0</v>
      </c>
      <c r="I28" s="264">
        <f>SUM(BLB!E28)</f>
        <v>1</v>
      </c>
      <c r="J28" s="259"/>
      <c r="K28" s="276">
        <f>SUM('RSD A'!C28)</f>
        <v>0</v>
      </c>
      <c r="L28" s="85">
        <f>SUM('RSD A'!D28)</f>
        <v>0</v>
      </c>
      <c r="M28" s="264">
        <f>SUM('RSD A'!E28)</f>
        <v>0</v>
      </c>
      <c r="N28" s="259"/>
      <c r="O28" s="276">
        <f>SUM('RSD B'!C28)</f>
        <v>0</v>
      </c>
      <c r="P28" s="85">
        <f>SUM('RSD B'!D28)</f>
        <v>0</v>
      </c>
      <c r="Q28" s="264">
        <f>SUM('RSD B'!E28)</f>
        <v>0</v>
      </c>
      <c r="R28" s="284"/>
      <c r="S28" s="276">
        <f>SUM('RSD C'!C28)</f>
        <v>0</v>
      </c>
      <c r="T28" s="85">
        <f>SUM('RSD C'!D28)</f>
        <v>0</v>
      </c>
      <c r="U28" s="264">
        <f>SUM('RSD C'!E28)</f>
        <v>0</v>
      </c>
      <c r="V28" s="284"/>
      <c r="W28" s="276">
        <f>SUM('RSD D'!C28)</f>
        <v>0</v>
      </c>
      <c r="X28" s="85">
        <f>SUM('RSD D'!D28)</f>
        <v>0</v>
      </c>
      <c r="Y28" s="264">
        <f>SUM('RSD D'!E28)</f>
        <v>0</v>
      </c>
      <c r="Z28" s="36"/>
    </row>
    <row r="29" spans="1:26" ht="5.25" customHeight="1" thickBot="1">
      <c r="A29" s="87"/>
      <c r="B29" s="236"/>
      <c r="C29" s="89"/>
      <c r="D29" s="87"/>
      <c r="E29" s="290"/>
      <c r="F29" s="291"/>
      <c r="G29" s="265"/>
      <c r="H29" s="90"/>
      <c r="I29" s="266"/>
      <c r="J29" s="261"/>
      <c r="K29" s="279"/>
      <c r="L29" s="92"/>
      <c r="M29" s="266"/>
      <c r="N29" s="261"/>
      <c r="O29" s="279"/>
      <c r="P29" s="92"/>
      <c r="Q29" s="273"/>
      <c r="R29" s="176"/>
      <c r="S29" s="279"/>
      <c r="T29" s="92"/>
      <c r="U29" s="273"/>
      <c r="V29" s="176"/>
      <c r="W29" s="279"/>
      <c r="X29" s="92"/>
      <c r="Y29" s="273"/>
      <c r="Z29" s="143"/>
    </row>
    <row r="30" spans="1:26" ht="13.5" thickBot="1">
      <c r="A30" s="83" t="s">
        <v>20</v>
      </c>
      <c r="B30" t="s">
        <v>293</v>
      </c>
      <c r="C30" s="61" t="s">
        <v>207</v>
      </c>
      <c r="D30" s="66">
        <f>SUM(I30+M30+Q30+U30+Y30)</f>
        <v>35</v>
      </c>
      <c r="E30" s="99">
        <f>SUM(BLB!F30+'RSD A'!F30+'RSD B'!F30+'RSD C'!F30+'RSD D'!F30)</f>
        <v>162</v>
      </c>
      <c r="F30" s="203">
        <f>SUM(D30+D31+D32+D33+D37+D38+D39+D40-E30)</f>
        <v>-34</v>
      </c>
      <c r="G30" s="263">
        <f>SUM(BLB!C30)</f>
        <v>1</v>
      </c>
      <c r="H30" s="84">
        <f>SUM(BLB!D30)</f>
        <v>3</v>
      </c>
      <c r="I30" s="264">
        <f>SUM(BLB!E30)</f>
        <v>4</v>
      </c>
      <c r="J30" s="259"/>
      <c r="K30" s="276">
        <f>SUM('RSD A'!C30)</f>
        <v>3</v>
      </c>
      <c r="L30" s="85">
        <f>SUM('RSD A'!D30)</f>
        <v>5</v>
      </c>
      <c r="M30" s="264">
        <f>SUM('RSD A'!E30)</f>
        <v>8</v>
      </c>
      <c r="N30" s="259"/>
      <c r="O30" s="276">
        <f>SUM('RSD B'!C30)</f>
        <v>4</v>
      </c>
      <c r="P30" s="85">
        <f>SUM('RSD B'!D30)</f>
        <v>7</v>
      </c>
      <c r="Q30" s="264">
        <f>SUM('RSD B'!E30)</f>
        <v>11</v>
      </c>
      <c r="R30" s="284"/>
      <c r="S30" s="276">
        <f>SUM('RSD C'!C30)</f>
        <v>7</v>
      </c>
      <c r="T30" s="85">
        <f>SUM('RSD C'!D30)</f>
        <v>1</v>
      </c>
      <c r="U30" s="264">
        <f>SUM('RSD C'!E30)</f>
        <v>8</v>
      </c>
      <c r="V30" s="284"/>
      <c r="W30" s="276">
        <f>SUM('RSD D'!C30)</f>
        <v>3</v>
      </c>
      <c r="X30" s="85">
        <f>SUM('RSD D'!D30)</f>
        <v>1</v>
      </c>
      <c r="Y30" s="264">
        <f>SUM('RSD D'!E30)</f>
        <v>4</v>
      </c>
      <c r="Z30" s="38"/>
    </row>
    <row r="31" spans="1:26" ht="13.5" thickBot="1">
      <c r="A31" s="27" t="s">
        <v>20</v>
      </c>
      <c r="B31" t="s">
        <v>372</v>
      </c>
      <c r="C31" s="61" t="s">
        <v>208</v>
      </c>
      <c r="D31" s="66">
        <f>SUM(I31+M31+Q31+U31+Y31)</f>
        <v>76</v>
      </c>
      <c r="E31" s="294" t="s">
        <v>96</v>
      </c>
      <c r="F31" s="294" t="s">
        <v>96</v>
      </c>
      <c r="G31" s="263">
        <f>SUM(BLB!C31)</f>
        <v>21</v>
      </c>
      <c r="H31" s="84">
        <f>SUM(BLB!D31)</f>
        <v>11</v>
      </c>
      <c r="I31" s="264">
        <f>SUM(BLB!E31)</f>
        <v>32</v>
      </c>
      <c r="J31" s="259"/>
      <c r="K31" s="276">
        <f>SUM('RSD A'!C31)</f>
        <v>5</v>
      </c>
      <c r="L31" s="85">
        <f>SUM('RSD A'!D31)</f>
        <v>5</v>
      </c>
      <c r="M31" s="264">
        <f>SUM('RSD A'!E31)</f>
        <v>10</v>
      </c>
      <c r="N31" s="259"/>
      <c r="O31" s="276">
        <f>SUM('RSD B'!C31)</f>
        <v>6</v>
      </c>
      <c r="P31" s="85">
        <f>SUM('RSD B'!D31)</f>
        <v>7</v>
      </c>
      <c r="Q31" s="264">
        <f>SUM('RSD B'!E31)</f>
        <v>13</v>
      </c>
      <c r="R31" s="284"/>
      <c r="S31" s="276">
        <f>SUM('RSD C'!C31)</f>
        <v>7</v>
      </c>
      <c r="T31" s="85">
        <f>SUM('RSD C'!D31)</f>
        <v>6</v>
      </c>
      <c r="U31" s="264">
        <f>SUM('RSD C'!E31)</f>
        <v>13</v>
      </c>
      <c r="V31" s="284"/>
      <c r="W31" s="276">
        <f>SUM('RSD D'!C31)</f>
        <v>6</v>
      </c>
      <c r="X31" s="85">
        <f>SUM('RSD D'!D31)</f>
        <v>2</v>
      </c>
      <c r="Y31" s="264">
        <f>SUM('RSD D'!E31)</f>
        <v>8</v>
      </c>
      <c r="Z31" s="287"/>
    </row>
    <row r="32" spans="1:26" ht="13.5" thickBot="1">
      <c r="A32" s="27" t="s">
        <v>20</v>
      </c>
      <c r="B32" t="s">
        <v>373</v>
      </c>
      <c r="C32" s="61" t="s">
        <v>209</v>
      </c>
      <c r="D32" s="66">
        <f>SUM(I32+M32+Q32+U32+Y32)</f>
        <v>6</v>
      </c>
      <c r="E32" s="294" t="s">
        <v>96</v>
      </c>
      <c r="F32" s="294" t="s">
        <v>96</v>
      </c>
      <c r="G32" s="263">
        <f>SUM(BLB!C32)</f>
        <v>0</v>
      </c>
      <c r="H32" s="84">
        <f>SUM(BLB!D32)</f>
        <v>0</v>
      </c>
      <c r="I32" s="264">
        <f>SUM(BLB!E32)</f>
        <v>0</v>
      </c>
      <c r="J32" s="259"/>
      <c r="K32" s="276">
        <f>SUM('RSD A'!C32)</f>
        <v>3</v>
      </c>
      <c r="L32" s="85">
        <f>SUM('RSD A'!D32)</f>
        <v>1</v>
      </c>
      <c r="M32" s="264">
        <f>SUM('RSD A'!E32)</f>
        <v>4</v>
      </c>
      <c r="N32" s="259"/>
      <c r="O32" s="276">
        <f>SUM('RSD B'!C32)</f>
        <v>0</v>
      </c>
      <c r="P32" s="85">
        <f>SUM('RSD B'!D32)</f>
        <v>1</v>
      </c>
      <c r="Q32" s="264">
        <f>SUM('RSD B'!E32)</f>
        <v>1</v>
      </c>
      <c r="R32" s="284"/>
      <c r="S32" s="276">
        <f>SUM('RSD C'!C32)</f>
        <v>0</v>
      </c>
      <c r="T32" s="85">
        <f>SUM('RSD C'!D32)</f>
        <v>1</v>
      </c>
      <c r="U32" s="264">
        <f>SUM('RSD C'!E32)</f>
        <v>1</v>
      </c>
      <c r="V32" s="284"/>
      <c r="W32" s="276">
        <f>SUM('RSD D'!C32)</f>
        <v>0</v>
      </c>
      <c r="X32" s="85">
        <f>SUM('RSD D'!D32)</f>
        <v>0</v>
      </c>
      <c r="Y32" s="264">
        <f>SUM('RSD D'!E32)</f>
        <v>0</v>
      </c>
      <c r="Z32" s="287"/>
    </row>
    <row r="33" spans="1:26" ht="13.5" thickBot="1">
      <c r="A33" s="27" t="s">
        <v>20</v>
      </c>
      <c r="B33" t="s">
        <v>374</v>
      </c>
      <c r="C33" s="61" t="s">
        <v>238</v>
      </c>
      <c r="D33" s="66">
        <f>SUM(I33+M33+Q33+U33+Y33)</f>
        <v>0</v>
      </c>
      <c r="E33" s="294" t="s">
        <v>96</v>
      </c>
      <c r="F33" s="294" t="s">
        <v>96</v>
      </c>
      <c r="G33" s="263">
        <f>SUM(BLB!C33)</f>
        <v>0</v>
      </c>
      <c r="H33" s="84">
        <f>SUM(BLB!D33)</f>
        <v>0</v>
      </c>
      <c r="I33" s="264">
        <f>SUM(BLB!E33)</f>
        <v>0</v>
      </c>
      <c r="J33" s="259"/>
      <c r="K33" s="276">
        <f>SUM('RSD A'!C33)</f>
        <v>0</v>
      </c>
      <c r="L33" s="85">
        <f>SUM('RSD A'!D33)</f>
        <v>0</v>
      </c>
      <c r="M33" s="264">
        <f>SUM('RSD A'!E33)</f>
        <v>0</v>
      </c>
      <c r="N33" s="259"/>
      <c r="O33" s="276">
        <f>SUM('RSD B'!C33)</f>
        <v>0</v>
      </c>
      <c r="P33" s="85">
        <f>SUM('RSD B'!D33)</f>
        <v>0</v>
      </c>
      <c r="Q33" s="264">
        <f>SUM('RSD B'!E33)</f>
        <v>0</v>
      </c>
      <c r="R33" s="284"/>
      <c r="S33" s="276">
        <f>SUM('RSD C'!C33)</f>
        <v>0</v>
      </c>
      <c r="T33" s="85">
        <f>SUM('RSD C'!D33)</f>
        <v>0</v>
      </c>
      <c r="U33" s="264">
        <f>SUM('RSD C'!E33)</f>
        <v>0</v>
      </c>
      <c r="V33" s="284"/>
      <c r="W33" s="276">
        <f>SUM('RSD D'!C33)</f>
        <v>0</v>
      </c>
      <c r="X33" s="85">
        <f>SUM('RSD D'!D33)</f>
        <v>0</v>
      </c>
      <c r="Y33" s="264">
        <f>SUM('RSD D'!E33)</f>
        <v>0</v>
      </c>
      <c r="Z33" s="38"/>
    </row>
    <row r="34" spans="1:26" ht="13.5" thickBot="1">
      <c r="A34" s="27" t="s">
        <v>20</v>
      </c>
      <c r="B34" t="s">
        <v>375</v>
      </c>
      <c r="C34" s="61" t="s">
        <v>213</v>
      </c>
      <c r="D34" s="294" t="s">
        <v>96</v>
      </c>
      <c r="E34" s="294" t="s">
        <v>96</v>
      </c>
      <c r="F34" s="294" t="s">
        <v>96</v>
      </c>
      <c r="G34" s="269" t="s">
        <v>96</v>
      </c>
      <c r="H34" s="33" t="s">
        <v>96</v>
      </c>
      <c r="I34" s="268" t="s">
        <v>96</v>
      </c>
      <c r="J34" s="260" t="s">
        <v>96</v>
      </c>
      <c r="K34" s="280" t="s">
        <v>96</v>
      </c>
      <c r="L34" s="20" t="s">
        <v>96</v>
      </c>
      <c r="M34" s="268" t="s">
        <v>96</v>
      </c>
      <c r="N34" s="260" t="s">
        <v>96</v>
      </c>
      <c r="O34" s="280" t="s">
        <v>96</v>
      </c>
      <c r="P34" s="20" t="s">
        <v>96</v>
      </c>
      <c r="Q34" s="268" t="s">
        <v>96</v>
      </c>
      <c r="R34" s="260" t="s">
        <v>96</v>
      </c>
      <c r="S34" s="280" t="s">
        <v>96</v>
      </c>
      <c r="T34" s="20" t="s">
        <v>96</v>
      </c>
      <c r="U34" s="268" t="s">
        <v>96</v>
      </c>
      <c r="V34" s="260" t="s">
        <v>96</v>
      </c>
      <c r="W34" s="280" t="s">
        <v>96</v>
      </c>
      <c r="X34" s="20" t="s">
        <v>96</v>
      </c>
      <c r="Y34" s="268" t="s">
        <v>96</v>
      </c>
      <c r="Z34" s="287"/>
    </row>
    <row r="35" spans="1:26" ht="13.5" thickBot="1">
      <c r="A35" s="27" t="s">
        <v>20</v>
      </c>
      <c r="B35" t="s">
        <v>376</v>
      </c>
      <c r="C35" s="61" t="s">
        <v>214</v>
      </c>
      <c r="D35" s="294" t="s">
        <v>96</v>
      </c>
      <c r="E35" s="294" t="s">
        <v>96</v>
      </c>
      <c r="F35" s="294" t="s">
        <v>96</v>
      </c>
      <c r="G35" s="269" t="s">
        <v>96</v>
      </c>
      <c r="H35" s="33" t="s">
        <v>96</v>
      </c>
      <c r="I35" s="268" t="s">
        <v>96</v>
      </c>
      <c r="J35" s="260" t="s">
        <v>96</v>
      </c>
      <c r="K35" s="280" t="s">
        <v>96</v>
      </c>
      <c r="L35" s="20" t="s">
        <v>96</v>
      </c>
      <c r="M35" s="268" t="s">
        <v>96</v>
      </c>
      <c r="N35" s="260" t="s">
        <v>96</v>
      </c>
      <c r="O35" s="280" t="s">
        <v>96</v>
      </c>
      <c r="P35" s="20" t="s">
        <v>96</v>
      </c>
      <c r="Q35" s="268" t="s">
        <v>96</v>
      </c>
      <c r="R35" s="260" t="s">
        <v>96</v>
      </c>
      <c r="S35" s="280" t="s">
        <v>96</v>
      </c>
      <c r="T35" s="20" t="s">
        <v>96</v>
      </c>
      <c r="U35" s="268" t="s">
        <v>96</v>
      </c>
      <c r="V35" s="260" t="s">
        <v>96</v>
      </c>
      <c r="W35" s="280" t="s">
        <v>96</v>
      </c>
      <c r="X35" s="20" t="s">
        <v>96</v>
      </c>
      <c r="Y35" s="268" t="s">
        <v>96</v>
      </c>
      <c r="Z35" s="287"/>
    </row>
    <row r="36" spans="1:26" ht="13.5" thickBot="1">
      <c r="A36" s="27" t="s">
        <v>20</v>
      </c>
      <c r="B36" t="s">
        <v>377</v>
      </c>
      <c r="C36" s="61" t="s">
        <v>215</v>
      </c>
      <c r="D36" s="294" t="s">
        <v>96</v>
      </c>
      <c r="E36" s="294" t="s">
        <v>96</v>
      </c>
      <c r="F36" s="294" t="s">
        <v>96</v>
      </c>
      <c r="G36" s="269" t="s">
        <v>96</v>
      </c>
      <c r="H36" s="33" t="s">
        <v>96</v>
      </c>
      <c r="I36" s="268" t="s">
        <v>96</v>
      </c>
      <c r="J36" s="260" t="s">
        <v>96</v>
      </c>
      <c r="K36" s="280" t="s">
        <v>96</v>
      </c>
      <c r="L36" s="20" t="s">
        <v>96</v>
      </c>
      <c r="M36" s="268" t="s">
        <v>96</v>
      </c>
      <c r="N36" s="260" t="s">
        <v>96</v>
      </c>
      <c r="O36" s="280" t="s">
        <v>96</v>
      </c>
      <c r="P36" s="20" t="s">
        <v>96</v>
      </c>
      <c r="Q36" s="268" t="s">
        <v>96</v>
      </c>
      <c r="R36" s="260" t="s">
        <v>96</v>
      </c>
      <c r="S36" s="280" t="s">
        <v>96</v>
      </c>
      <c r="T36" s="20" t="s">
        <v>96</v>
      </c>
      <c r="U36" s="268" t="s">
        <v>96</v>
      </c>
      <c r="V36" s="260" t="s">
        <v>96</v>
      </c>
      <c r="W36" s="280" t="s">
        <v>96</v>
      </c>
      <c r="X36" s="20" t="s">
        <v>96</v>
      </c>
      <c r="Y36" s="268" t="s">
        <v>96</v>
      </c>
      <c r="Z36" s="287"/>
    </row>
    <row r="37" spans="1:26" ht="13.5" thickBot="1">
      <c r="A37" s="27" t="s">
        <v>20</v>
      </c>
      <c r="B37" t="s">
        <v>378</v>
      </c>
      <c r="C37" s="61" t="s">
        <v>294</v>
      </c>
      <c r="D37" s="66">
        <f>SUM(I37+M37+Q37+U37+Y37)</f>
        <v>4</v>
      </c>
      <c r="E37" s="294" t="s">
        <v>96</v>
      </c>
      <c r="F37" s="294" t="s">
        <v>96</v>
      </c>
      <c r="G37" s="263">
        <f>SUM(BLB!C37)</f>
        <v>0</v>
      </c>
      <c r="H37" s="84">
        <f>SUM(BLB!D37)</f>
        <v>0</v>
      </c>
      <c r="I37" s="264">
        <f>SUM(BLB!E37)</f>
        <v>0</v>
      </c>
      <c r="J37" s="259"/>
      <c r="K37" s="276">
        <f>SUM('RSD A'!C37)</f>
        <v>2</v>
      </c>
      <c r="L37" s="85">
        <f>SUM('RSD A'!D37)</f>
        <v>1</v>
      </c>
      <c r="M37" s="264">
        <f>SUM('RSD A'!E37)</f>
        <v>3</v>
      </c>
      <c r="N37" s="259"/>
      <c r="O37" s="276">
        <f>SUM('RSD B'!C37)</f>
        <v>0</v>
      </c>
      <c r="P37" s="85">
        <f>SUM('RSD B'!D37)</f>
        <v>1</v>
      </c>
      <c r="Q37" s="264">
        <f>SUM('RSD B'!E37)</f>
        <v>1</v>
      </c>
      <c r="R37" s="284"/>
      <c r="S37" s="276">
        <f>SUM('RSD C'!C37)</f>
        <v>0</v>
      </c>
      <c r="T37" s="85">
        <f>SUM('RSD C'!D37)</f>
        <v>0</v>
      </c>
      <c r="U37" s="264">
        <f>SUM('RSD C'!E37)</f>
        <v>0</v>
      </c>
      <c r="V37" s="284"/>
      <c r="W37" s="276">
        <f>SUM('RSD D'!C37)</f>
        <v>0</v>
      </c>
      <c r="X37" s="85">
        <f>SUM('RSD D'!D37)</f>
        <v>0</v>
      </c>
      <c r="Y37" s="264">
        <f>SUM('RSD D'!E37)</f>
        <v>0</v>
      </c>
      <c r="Z37" s="287"/>
    </row>
    <row r="38" spans="1:26" ht="13.5" thickBot="1">
      <c r="A38" s="27" t="s">
        <v>20</v>
      </c>
      <c r="B38" t="s">
        <v>379</v>
      </c>
      <c r="C38" s="61" t="s">
        <v>300</v>
      </c>
      <c r="D38" s="66">
        <f>SUM(I38+M38+Q38+U38+Y38)</f>
        <v>5</v>
      </c>
      <c r="E38" s="294" t="s">
        <v>96</v>
      </c>
      <c r="F38" s="294" t="s">
        <v>96</v>
      </c>
      <c r="G38" s="263">
        <f>SUM(BLB!C38)</f>
        <v>0</v>
      </c>
      <c r="H38" s="84">
        <f>SUM(BLB!D38)</f>
        <v>0</v>
      </c>
      <c r="I38" s="264">
        <f>SUM(BLB!E38)</f>
        <v>0</v>
      </c>
      <c r="J38" s="259"/>
      <c r="K38" s="276">
        <f>SUM('RSD A'!C38)</f>
        <v>0</v>
      </c>
      <c r="L38" s="85">
        <f>SUM('RSD A'!D38)</f>
        <v>0</v>
      </c>
      <c r="M38" s="264">
        <f>SUM('RSD A'!E38)</f>
        <v>0</v>
      </c>
      <c r="N38" s="259"/>
      <c r="O38" s="276">
        <f>SUM('RSD B'!C38)</f>
        <v>2</v>
      </c>
      <c r="P38" s="85">
        <f>SUM('RSD B'!D38)</f>
        <v>1</v>
      </c>
      <c r="Q38" s="264">
        <f>SUM('RSD B'!E38)</f>
        <v>3</v>
      </c>
      <c r="R38" s="284"/>
      <c r="S38" s="276">
        <f>SUM('RSD C'!C38)</f>
        <v>2</v>
      </c>
      <c r="T38" s="85">
        <f>SUM('RSD C'!D38)</f>
        <v>0</v>
      </c>
      <c r="U38" s="264">
        <f>SUM('RSD C'!E38)</f>
        <v>2</v>
      </c>
      <c r="V38" s="284"/>
      <c r="W38" s="276">
        <f>SUM('RSD D'!C38)</f>
        <v>0</v>
      </c>
      <c r="X38" s="85">
        <f>SUM('RSD D'!D38)</f>
        <v>0</v>
      </c>
      <c r="Y38" s="264">
        <f>SUM('RSD D'!E38)</f>
        <v>0</v>
      </c>
      <c r="Z38" s="287"/>
    </row>
    <row r="39" spans="1:26" ht="13.5" thickBot="1">
      <c r="A39" s="27" t="s">
        <v>20</v>
      </c>
      <c r="B39" t="s">
        <v>380</v>
      </c>
      <c r="C39" s="61" t="s">
        <v>307</v>
      </c>
      <c r="D39" s="66">
        <f>SUM(I39+M39+Q39+U39+Y39)</f>
        <v>2</v>
      </c>
      <c r="E39" s="294" t="s">
        <v>96</v>
      </c>
      <c r="F39" s="294" t="s">
        <v>96</v>
      </c>
      <c r="G39" s="263">
        <f>SUM(BLB!C39)</f>
        <v>2</v>
      </c>
      <c r="H39" s="84">
        <f>SUM(BLB!D39)</f>
        <v>0</v>
      </c>
      <c r="I39" s="264">
        <f>SUM(BLB!E39)</f>
        <v>2</v>
      </c>
      <c r="J39" s="259"/>
      <c r="K39" s="276">
        <f>SUM('RSD A'!C39)</f>
        <v>0</v>
      </c>
      <c r="L39" s="85">
        <f>SUM('RSD A'!D39)</f>
        <v>0</v>
      </c>
      <c r="M39" s="264">
        <f>SUM('RSD A'!E39)</f>
        <v>0</v>
      </c>
      <c r="N39" s="259"/>
      <c r="O39" s="276">
        <f>SUM('RSD B'!C39)</f>
        <v>0</v>
      </c>
      <c r="P39" s="85">
        <f>SUM('RSD B'!D39)</f>
        <v>0</v>
      </c>
      <c r="Q39" s="264">
        <f>SUM('RSD B'!E39)</f>
        <v>0</v>
      </c>
      <c r="R39" s="284"/>
      <c r="S39" s="276">
        <f>SUM('RSD C'!C39)</f>
        <v>0</v>
      </c>
      <c r="T39" s="85">
        <f>SUM('RSD C'!D39)</f>
        <v>0</v>
      </c>
      <c r="U39" s="264">
        <f>SUM('RSD C'!E39)</f>
        <v>0</v>
      </c>
      <c r="V39" s="284"/>
      <c r="W39" s="276">
        <f>SUM('RSD D'!C39)</f>
        <v>0</v>
      </c>
      <c r="X39" s="85">
        <f>SUM('RSD D'!D39)</f>
        <v>0</v>
      </c>
      <c r="Y39" s="264">
        <f>SUM('RSD D'!E39)</f>
        <v>0</v>
      </c>
      <c r="Z39" s="287"/>
    </row>
    <row r="40" spans="1:26" ht="13.5" thickBot="1">
      <c r="A40" s="27" t="s">
        <v>20</v>
      </c>
      <c r="B40" t="s">
        <v>381</v>
      </c>
      <c r="C40" s="61" t="s">
        <v>308</v>
      </c>
      <c r="D40" s="66">
        <f>SUM(I40+M40+Q40+U40+Y40)</f>
        <v>0</v>
      </c>
      <c r="E40" s="294" t="s">
        <v>96</v>
      </c>
      <c r="F40" s="294" t="s">
        <v>96</v>
      </c>
      <c r="G40" s="263">
        <f>SUM(BLB!C40)</f>
        <v>0</v>
      </c>
      <c r="H40" s="84">
        <f>SUM(BLB!D40)</f>
        <v>0</v>
      </c>
      <c r="I40" s="264">
        <f>SUM(BLB!E40)</f>
        <v>0</v>
      </c>
      <c r="J40" s="259"/>
      <c r="K40" s="276">
        <f>SUM('RSD A'!C40)</f>
        <v>0</v>
      </c>
      <c r="L40" s="85">
        <f>SUM('RSD A'!D40)</f>
        <v>0</v>
      </c>
      <c r="M40" s="264">
        <f>SUM('RSD A'!E40)</f>
        <v>0</v>
      </c>
      <c r="N40" s="259"/>
      <c r="O40" s="276">
        <f>SUM('RSD B'!C40)</f>
        <v>0</v>
      </c>
      <c r="P40" s="85">
        <f>SUM('RSD B'!D40)</f>
        <v>0</v>
      </c>
      <c r="Q40" s="264">
        <f>SUM('RSD B'!E40)</f>
        <v>0</v>
      </c>
      <c r="R40" s="284"/>
      <c r="S40" s="276">
        <f>SUM('RSD C'!C40)</f>
        <v>0</v>
      </c>
      <c r="T40" s="85">
        <f>SUM('RSD C'!D40)</f>
        <v>0</v>
      </c>
      <c r="U40" s="264">
        <f>SUM('RSD C'!E40)</f>
        <v>0</v>
      </c>
      <c r="V40" s="284"/>
      <c r="W40" s="276">
        <f>SUM('RSD D'!C40)</f>
        <v>0</v>
      </c>
      <c r="X40" s="85">
        <f>SUM('RSD D'!D40)</f>
        <v>0</v>
      </c>
      <c r="Y40" s="264">
        <f>SUM('RSD D'!E40)</f>
        <v>0</v>
      </c>
      <c r="Z40" s="287"/>
    </row>
    <row r="41" spans="1:26" ht="13.5" thickBot="1">
      <c r="A41" s="27" t="s">
        <v>20</v>
      </c>
      <c r="B41" t="s">
        <v>382</v>
      </c>
      <c r="C41" s="61" t="s">
        <v>301</v>
      </c>
      <c r="D41" s="294" t="s">
        <v>96</v>
      </c>
      <c r="E41" s="294" t="s">
        <v>96</v>
      </c>
      <c r="F41" s="294" t="s">
        <v>96</v>
      </c>
      <c r="G41" s="269" t="s">
        <v>96</v>
      </c>
      <c r="H41" s="33" t="s">
        <v>96</v>
      </c>
      <c r="I41" s="268" t="s">
        <v>96</v>
      </c>
      <c r="J41" s="260" t="s">
        <v>96</v>
      </c>
      <c r="K41" s="280" t="s">
        <v>96</v>
      </c>
      <c r="L41" s="20" t="s">
        <v>96</v>
      </c>
      <c r="M41" s="268" t="s">
        <v>96</v>
      </c>
      <c r="N41" s="260" t="s">
        <v>96</v>
      </c>
      <c r="O41" s="280" t="s">
        <v>96</v>
      </c>
      <c r="P41" s="20" t="s">
        <v>96</v>
      </c>
      <c r="Q41" s="268" t="s">
        <v>96</v>
      </c>
      <c r="R41" s="260" t="s">
        <v>96</v>
      </c>
      <c r="S41" s="280" t="s">
        <v>96</v>
      </c>
      <c r="T41" s="20" t="s">
        <v>96</v>
      </c>
      <c r="U41" s="268" t="s">
        <v>96</v>
      </c>
      <c r="V41" s="260" t="s">
        <v>96</v>
      </c>
      <c r="W41" s="280" t="s">
        <v>96</v>
      </c>
      <c r="X41" s="20" t="s">
        <v>96</v>
      </c>
      <c r="Y41" s="268" t="s">
        <v>96</v>
      </c>
      <c r="Z41" s="287"/>
    </row>
    <row r="42" spans="1:26" ht="13.5" thickBot="1">
      <c r="A42" s="27" t="s">
        <v>20</v>
      </c>
      <c r="B42" t="s">
        <v>383</v>
      </c>
      <c r="C42" s="61" t="s">
        <v>302</v>
      </c>
      <c r="D42" s="294" t="s">
        <v>96</v>
      </c>
      <c r="E42" s="294" t="s">
        <v>96</v>
      </c>
      <c r="F42" s="294" t="s">
        <v>96</v>
      </c>
      <c r="G42" s="269" t="s">
        <v>96</v>
      </c>
      <c r="H42" s="33" t="s">
        <v>96</v>
      </c>
      <c r="I42" s="268" t="s">
        <v>96</v>
      </c>
      <c r="J42" s="260" t="s">
        <v>96</v>
      </c>
      <c r="K42" s="280" t="s">
        <v>96</v>
      </c>
      <c r="L42" s="20" t="s">
        <v>96</v>
      </c>
      <c r="M42" s="268" t="s">
        <v>96</v>
      </c>
      <c r="N42" s="260" t="s">
        <v>96</v>
      </c>
      <c r="O42" s="280" t="s">
        <v>96</v>
      </c>
      <c r="P42" s="20" t="s">
        <v>96</v>
      </c>
      <c r="Q42" s="268" t="s">
        <v>96</v>
      </c>
      <c r="R42" s="260" t="s">
        <v>96</v>
      </c>
      <c r="S42" s="280" t="s">
        <v>96</v>
      </c>
      <c r="T42" s="20" t="s">
        <v>96</v>
      </c>
      <c r="U42" s="268" t="s">
        <v>96</v>
      </c>
      <c r="V42" s="260" t="s">
        <v>96</v>
      </c>
      <c r="W42" s="280" t="s">
        <v>96</v>
      </c>
      <c r="X42" s="20" t="s">
        <v>96</v>
      </c>
      <c r="Y42" s="268" t="s">
        <v>96</v>
      </c>
      <c r="Z42" s="287"/>
    </row>
    <row r="43" spans="1:26" ht="13.5" thickBot="1">
      <c r="A43" s="27" t="s">
        <v>20</v>
      </c>
      <c r="B43" t="s">
        <v>384</v>
      </c>
      <c r="C43" s="61" t="s">
        <v>303</v>
      </c>
      <c r="D43" s="294" t="s">
        <v>96</v>
      </c>
      <c r="E43" s="294" t="s">
        <v>96</v>
      </c>
      <c r="F43" s="294" t="s">
        <v>96</v>
      </c>
      <c r="G43" s="269" t="s">
        <v>96</v>
      </c>
      <c r="H43" s="33" t="s">
        <v>96</v>
      </c>
      <c r="I43" s="268" t="s">
        <v>96</v>
      </c>
      <c r="J43" s="260" t="s">
        <v>96</v>
      </c>
      <c r="K43" s="280" t="s">
        <v>96</v>
      </c>
      <c r="L43" s="20" t="s">
        <v>96</v>
      </c>
      <c r="M43" s="268" t="s">
        <v>96</v>
      </c>
      <c r="N43" s="260" t="s">
        <v>96</v>
      </c>
      <c r="O43" s="280" t="s">
        <v>96</v>
      </c>
      <c r="P43" s="20" t="s">
        <v>96</v>
      </c>
      <c r="Q43" s="268" t="s">
        <v>96</v>
      </c>
      <c r="R43" s="260" t="s">
        <v>96</v>
      </c>
      <c r="S43" s="280" t="s">
        <v>96</v>
      </c>
      <c r="T43" s="20" t="s">
        <v>96</v>
      </c>
      <c r="U43" s="268" t="s">
        <v>96</v>
      </c>
      <c r="V43" s="260" t="s">
        <v>96</v>
      </c>
      <c r="W43" s="280" t="s">
        <v>96</v>
      </c>
      <c r="X43" s="20" t="s">
        <v>96</v>
      </c>
      <c r="Y43" s="268" t="s">
        <v>96</v>
      </c>
      <c r="Z43" s="287"/>
    </row>
    <row r="44" spans="1:26" ht="5.25" customHeight="1" thickBot="1">
      <c r="A44" s="91"/>
      <c r="B44" s="235"/>
      <c r="C44" s="89"/>
      <c r="D44" s="292"/>
      <c r="E44" s="290"/>
      <c r="F44" s="291"/>
      <c r="G44" s="265"/>
      <c r="H44" s="90"/>
      <c r="I44" s="266"/>
      <c r="J44" s="261"/>
      <c r="K44" s="279"/>
      <c r="L44" s="92"/>
      <c r="M44" s="266"/>
      <c r="N44" s="261"/>
      <c r="O44" s="279"/>
      <c r="P44" s="92"/>
      <c r="Q44" s="273"/>
      <c r="R44" s="176"/>
      <c r="S44" s="279"/>
      <c r="T44" s="92"/>
      <c r="U44" s="273"/>
      <c r="V44" s="176"/>
      <c r="W44" s="279"/>
      <c r="X44" s="92"/>
      <c r="Y44" s="273"/>
      <c r="Z44" s="143"/>
    </row>
    <row r="45" spans="1:26" ht="12.75">
      <c r="A45" s="27" t="s">
        <v>21</v>
      </c>
      <c r="B45" t="s">
        <v>165</v>
      </c>
      <c r="C45" s="61" t="s">
        <v>322</v>
      </c>
      <c r="D45" s="66">
        <f aca="true" t="shared" si="4" ref="D45:D52">SUM(I45+M45+Q45+U45+Y45)</f>
        <v>99</v>
      </c>
      <c r="E45" s="99">
        <f>SUM(BLB!F45+'RSD A'!F45+'RSD B'!F45+'RSD C'!F45+'RSD D'!F45)</f>
        <v>115</v>
      </c>
      <c r="F45" s="258">
        <f aca="true" t="shared" si="5" ref="F45:F52">SUM(D45-E45)</f>
        <v>-16</v>
      </c>
      <c r="G45" s="263">
        <f>SUM(BLB!C45)</f>
        <v>1</v>
      </c>
      <c r="H45" s="84">
        <f>SUM(BLB!D45)</f>
        <v>3</v>
      </c>
      <c r="I45" s="264">
        <f>SUM(BLB!E45)</f>
        <v>4</v>
      </c>
      <c r="J45" s="259"/>
      <c r="K45" s="276">
        <f>SUM('RSD A'!C45)</f>
        <v>7</v>
      </c>
      <c r="L45" s="85">
        <f>SUM('RSD A'!D45)</f>
        <v>12</v>
      </c>
      <c r="M45" s="264">
        <f>SUM('RSD A'!E45)</f>
        <v>19</v>
      </c>
      <c r="N45" s="259"/>
      <c r="O45" s="276">
        <f>SUM('RSD B'!C45)</f>
        <v>18</v>
      </c>
      <c r="P45" s="85">
        <f>SUM('RSD B'!D45)</f>
        <v>27</v>
      </c>
      <c r="Q45" s="264">
        <f>SUM('RSD B'!E45)</f>
        <v>45</v>
      </c>
      <c r="R45" s="284"/>
      <c r="S45" s="276">
        <f>SUM('RSD C'!C45)</f>
        <v>10</v>
      </c>
      <c r="T45" s="85">
        <f>SUM('RSD C'!D45)</f>
        <v>10</v>
      </c>
      <c r="U45" s="264">
        <f>SUM('RSD C'!E45)</f>
        <v>20</v>
      </c>
      <c r="V45" s="284"/>
      <c r="W45" s="276">
        <f>SUM('RSD D'!C45)</f>
        <v>8</v>
      </c>
      <c r="X45" s="85">
        <f>SUM('RSD D'!D45)</f>
        <v>3</v>
      </c>
      <c r="Y45" s="264">
        <f>SUM('RSD D'!E45)</f>
        <v>11</v>
      </c>
      <c r="Z45" s="287"/>
    </row>
    <row r="46" spans="1:26" ht="12.75">
      <c r="A46" s="27" t="s">
        <v>21</v>
      </c>
      <c r="B46" t="s">
        <v>166</v>
      </c>
      <c r="C46" s="61" t="s">
        <v>309</v>
      </c>
      <c r="D46" s="66">
        <f t="shared" si="4"/>
        <v>16</v>
      </c>
      <c r="E46" s="99">
        <f>SUM(BLB!F46+'RSD A'!F46+'RSD B'!F46+'RSD C'!F46+'RSD D'!F46)</f>
        <v>28</v>
      </c>
      <c r="F46" s="258">
        <f t="shared" si="5"/>
        <v>-12</v>
      </c>
      <c r="G46" s="263">
        <f>SUM(BLB!C46)</f>
        <v>1</v>
      </c>
      <c r="H46" s="84">
        <f>SUM(BLB!D46)</f>
        <v>1</v>
      </c>
      <c r="I46" s="264">
        <f>SUM(BLB!E46)</f>
        <v>2</v>
      </c>
      <c r="J46" s="259"/>
      <c r="K46" s="276">
        <f>SUM('RSD A'!C46)</f>
        <v>2</v>
      </c>
      <c r="L46" s="85">
        <f>SUM('RSD A'!D46)</f>
        <v>2</v>
      </c>
      <c r="M46" s="264">
        <f>SUM('RSD A'!E46)</f>
        <v>4</v>
      </c>
      <c r="N46" s="259"/>
      <c r="O46" s="276">
        <f>SUM('RSD B'!C46)</f>
        <v>4</v>
      </c>
      <c r="P46" s="85">
        <f>SUM('RSD B'!D46)</f>
        <v>1</v>
      </c>
      <c r="Q46" s="264">
        <f>SUM('RSD B'!E46)</f>
        <v>5</v>
      </c>
      <c r="R46" s="284"/>
      <c r="S46" s="276">
        <f>SUM('RSD C'!C46)</f>
        <v>0</v>
      </c>
      <c r="T46" s="85">
        <f>SUM('RSD C'!D46)</f>
        <v>1</v>
      </c>
      <c r="U46" s="264">
        <f>SUM('RSD C'!E46)</f>
        <v>1</v>
      </c>
      <c r="V46" s="284"/>
      <c r="W46" s="276">
        <f>SUM('RSD D'!C46)</f>
        <v>2</v>
      </c>
      <c r="X46" s="85">
        <f>SUM('RSD D'!D46)</f>
        <v>2</v>
      </c>
      <c r="Y46" s="264">
        <f>SUM('RSD D'!E46)</f>
        <v>4</v>
      </c>
      <c r="Z46" s="287"/>
    </row>
    <row r="47" spans="1:26" ht="12.75">
      <c r="A47" s="27" t="s">
        <v>21</v>
      </c>
      <c r="B47" t="s">
        <v>167</v>
      </c>
      <c r="C47" s="61" t="s">
        <v>310</v>
      </c>
      <c r="D47" s="66">
        <f t="shared" si="4"/>
        <v>33</v>
      </c>
      <c r="E47" s="99">
        <f>SUM(BLB!F47+'RSD A'!F47+'RSD B'!F47+'RSD C'!F47+'RSD D'!F47)</f>
        <v>36</v>
      </c>
      <c r="F47" s="258">
        <f t="shared" si="5"/>
        <v>-3</v>
      </c>
      <c r="G47" s="263">
        <f>SUM(BLB!C47)</f>
        <v>1</v>
      </c>
      <c r="H47" s="84">
        <f>SUM(BLB!D47)</f>
        <v>2</v>
      </c>
      <c r="I47" s="264">
        <f>SUM(BLB!E47)</f>
        <v>3</v>
      </c>
      <c r="J47" s="259"/>
      <c r="K47" s="276">
        <f>SUM('RSD A'!C47)</f>
        <v>4</v>
      </c>
      <c r="L47" s="85">
        <f>SUM('RSD A'!D47)</f>
        <v>2</v>
      </c>
      <c r="M47" s="264">
        <f>SUM('RSD A'!E47)</f>
        <v>6</v>
      </c>
      <c r="N47" s="259"/>
      <c r="O47" s="276">
        <f>SUM('RSD B'!C47)</f>
        <v>7</v>
      </c>
      <c r="P47" s="85">
        <f>SUM('RSD B'!D47)</f>
        <v>3</v>
      </c>
      <c r="Q47" s="264">
        <f>SUM('RSD B'!E47)</f>
        <v>10</v>
      </c>
      <c r="R47" s="284"/>
      <c r="S47" s="276">
        <f>SUM('RSD C'!C47)</f>
        <v>2</v>
      </c>
      <c r="T47" s="85">
        <f>SUM('RSD C'!D47)</f>
        <v>5</v>
      </c>
      <c r="U47" s="264">
        <f>SUM('RSD C'!E47)</f>
        <v>7</v>
      </c>
      <c r="V47" s="284"/>
      <c r="W47" s="276">
        <f>SUM('RSD D'!C47)</f>
        <v>2</v>
      </c>
      <c r="X47" s="85">
        <f>SUM('RSD D'!D47)</f>
        <v>5</v>
      </c>
      <c r="Y47" s="264">
        <f>SUM('RSD D'!E47)</f>
        <v>7</v>
      </c>
      <c r="Z47" s="287"/>
    </row>
    <row r="48" spans="1:26" ht="12.75">
      <c r="A48" s="27" t="s">
        <v>21</v>
      </c>
      <c r="B48" t="s">
        <v>168</v>
      </c>
      <c r="C48" s="61" t="s">
        <v>311</v>
      </c>
      <c r="D48" s="66">
        <f t="shared" si="4"/>
        <v>49</v>
      </c>
      <c r="E48" s="99">
        <f>SUM(BLB!F48+'RSD A'!F48+'RSD B'!F48+'RSD C'!F48+'RSD D'!F48)</f>
        <v>46</v>
      </c>
      <c r="F48" s="258">
        <f t="shared" si="5"/>
        <v>3</v>
      </c>
      <c r="G48" s="263">
        <f>SUM(BLB!C48)</f>
        <v>0</v>
      </c>
      <c r="H48" s="84">
        <f>SUM(BLB!D48)</f>
        <v>0</v>
      </c>
      <c r="I48" s="264">
        <f>SUM(BLB!E48)</f>
        <v>0</v>
      </c>
      <c r="J48" s="259"/>
      <c r="K48" s="276">
        <f>SUM('RSD A'!C48)</f>
        <v>0</v>
      </c>
      <c r="L48" s="85">
        <f>SUM('RSD A'!D48)</f>
        <v>6</v>
      </c>
      <c r="M48" s="264">
        <f>SUM('RSD A'!E48)</f>
        <v>6</v>
      </c>
      <c r="N48" s="259"/>
      <c r="O48" s="276">
        <f>SUM('RSD B'!C48)</f>
        <v>18</v>
      </c>
      <c r="P48" s="85">
        <f>SUM('RSD B'!D48)</f>
        <v>16</v>
      </c>
      <c r="Q48" s="264">
        <f>SUM('RSD B'!E48)</f>
        <v>34</v>
      </c>
      <c r="R48" s="284"/>
      <c r="S48" s="276">
        <f>SUM('RSD C'!C48)</f>
        <v>0</v>
      </c>
      <c r="T48" s="85">
        <f>SUM('RSD C'!D48)</f>
        <v>4</v>
      </c>
      <c r="U48" s="264">
        <f>SUM('RSD C'!E48)</f>
        <v>4</v>
      </c>
      <c r="V48" s="284"/>
      <c r="W48" s="276">
        <f>SUM('RSD D'!C48)</f>
        <v>2</v>
      </c>
      <c r="X48" s="85">
        <f>SUM('RSD D'!D48)</f>
        <v>3</v>
      </c>
      <c r="Y48" s="264">
        <f>SUM('RSD D'!E48)</f>
        <v>5</v>
      </c>
      <c r="Z48" s="287"/>
    </row>
    <row r="49" spans="1:26" ht="12.75">
      <c r="A49" s="27" t="s">
        <v>21</v>
      </c>
      <c r="B49" t="s">
        <v>312</v>
      </c>
      <c r="C49" s="61" t="s">
        <v>316</v>
      </c>
      <c r="D49" s="66">
        <f t="shared" si="4"/>
        <v>60</v>
      </c>
      <c r="E49" s="99">
        <f>SUM(BLB!F49+'RSD A'!F49+'RSD B'!F49+'RSD C'!F49+'RSD D'!F49)</f>
        <v>60</v>
      </c>
      <c r="F49" s="258">
        <f t="shared" si="5"/>
        <v>0</v>
      </c>
      <c r="G49" s="263">
        <f>SUM(BLB!C49)</f>
        <v>0</v>
      </c>
      <c r="H49" s="84">
        <f>SUM(BLB!D49)</f>
        <v>1</v>
      </c>
      <c r="I49" s="264">
        <f>SUM(BLB!E49)</f>
        <v>1</v>
      </c>
      <c r="J49" s="259"/>
      <c r="K49" s="276">
        <f>SUM('RSD A'!C49)</f>
        <v>6</v>
      </c>
      <c r="L49" s="85">
        <f>SUM('RSD A'!D49)</f>
        <v>5</v>
      </c>
      <c r="M49" s="264">
        <f>SUM('RSD A'!E49)</f>
        <v>11</v>
      </c>
      <c r="N49" s="259"/>
      <c r="O49" s="276">
        <f>SUM('RSD B'!C49)</f>
        <v>10</v>
      </c>
      <c r="P49" s="85">
        <f>SUM('RSD B'!D49)</f>
        <v>13</v>
      </c>
      <c r="Q49" s="264">
        <f>SUM('RSD B'!E49)</f>
        <v>23</v>
      </c>
      <c r="R49" s="284"/>
      <c r="S49" s="276">
        <f>SUM('RSD C'!C49)</f>
        <v>10</v>
      </c>
      <c r="T49" s="85">
        <f>SUM('RSD C'!D49)</f>
        <v>1</v>
      </c>
      <c r="U49" s="264">
        <f>SUM('RSD C'!E49)</f>
        <v>11</v>
      </c>
      <c r="V49" s="284"/>
      <c r="W49" s="276">
        <f>SUM('RSD D'!C49)</f>
        <v>9</v>
      </c>
      <c r="X49" s="85">
        <f>SUM('RSD D'!D49)</f>
        <v>5</v>
      </c>
      <c r="Y49" s="264">
        <f>SUM('RSD D'!E49)</f>
        <v>14</v>
      </c>
      <c r="Z49" s="287"/>
    </row>
    <row r="50" spans="1:26" ht="12.75">
      <c r="A50" s="27" t="s">
        <v>21</v>
      </c>
      <c r="B50" t="s">
        <v>313</v>
      </c>
      <c r="C50" s="61" t="s">
        <v>317</v>
      </c>
      <c r="D50" s="66">
        <f t="shared" si="4"/>
        <v>1</v>
      </c>
      <c r="E50" s="99">
        <f>SUM(BLB!F50+'RSD A'!F50+'RSD B'!F50+'RSD C'!F50+'RSD D'!F50)</f>
        <v>1</v>
      </c>
      <c r="F50" s="258">
        <f t="shared" si="5"/>
        <v>0</v>
      </c>
      <c r="G50" s="263">
        <f>SUM(BLB!C50)</f>
        <v>0</v>
      </c>
      <c r="H50" s="84">
        <f>SUM(BLB!D50)</f>
        <v>0</v>
      </c>
      <c r="I50" s="264">
        <f>SUM(BLB!E50)</f>
        <v>0</v>
      </c>
      <c r="J50" s="259"/>
      <c r="K50" s="276">
        <f>SUM('RSD A'!C50)</f>
        <v>1</v>
      </c>
      <c r="L50" s="85">
        <f>SUM('RSD A'!D50)</f>
        <v>0</v>
      </c>
      <c r="M50" s="264">
        <f>SUM('RSD A'!E50)</f>
        <v>1</v>
      </c>
      <c r="N50" s="259"/>
      <c r="O50" s="276">
        <f>SUM('RSD B'!C50)</f>
        <v>0</v>
      </c>
      <c r="P50" s="85">
        <f>SUM('RSD B'!D50)</f>
        <v>0</v>
      </c>
      <c r="Q50" s="264">
        <f>SUM('RSD B'!E50)</f>
        <v>0</v>
      </c>
      <c r="R50" s="284"/>
      <c r="S50" s="276">
        <f>SUM('RSD C'!C50)</f>
        <v>0</v>
      </c>
      <c r="T50" s="85">
        <f>SUM('RSD C'!D50)</f>
        <v>0</v>
      </c>
      <c r="U50" s="264">
        <f>SUM('RSD C'!E50)</f>
        <v>0</v>
      </c>
      <c r="V50" s="284"/>
      <c r="W50" s="276">
        <f>SUM('RSD D'!C50)</f>
        <v>0</v>
      </c>
      <c r="X50" s="85">
        <f>SUM('RSD D'!D50)</f>
        <v>0</v>
      </c>
      <c r="Y50" s="264">
        <f>SUM('RSD D'!E50)</f>
        <v>0</v>
      </c>
      <c r="Z50" s="287"/>
    </row>
    <row r="51" spans="1:26" ht="12.75">
      <c r="A51" s="27" t="s">
        <v>21</v>
      </c>
      <c r="B51" t="s">
        <v>314</v>
      </c>
      <c r="C51" s="61" t="s">
        <v>318</v>
      </c>
      <c r="D51" s="66">
        <f t="shared" si="4"/>
        <v>6</v>
      </c>
      <c r="E51" s="99">
        <f>SUM(BLB!F51+'RSD A'!F51+'RSD B'!F51+'RSD C'!F51+'RSD D'!F51)</f>
        <v>10</v>
      </c>
      <c r="F51" s="258">
        <f t="shared" si="5"/>
        <v>-4</v>
      </c>
      <c r="G51" s="263">
        <f>SUM(BLB!C51)</f>
        <v>0</v>
      </c>
      <c r="H51" s="84">
        <f>SUM(BLB!D51)</f>
        <v>0</v>
      </c>
      <c r="I51" s="264">
        <f>SUM(BLB!E51)</f>
        <v>0</v>
      </c>
      <c r="J51" s="259"/>
      <c r="K51" s="276">
        <f>SUM('RSD A'!C51)</f>
        <v>1</v>
      </c>
      <c r="L51" s="85">
        <f>SUM('RSD A'!D51)</f>
        <v>0</v>
      </c>
      <c r="M51" s="264">
        <f>SUM('RSD A'!E51)</f>
        <v>1</v>
      </c>
      <c r="N51" s="259"/>
      <c r="O51" s="276">
        <f>SUM('RSD B'!C51)</f>
        <v>1</v>
      </c>
      <c r="P51" s="85">
        <f>SUM('RSD B'!D51)</f>
        <v>0</v>
      </c>
      <c r="Q51" s="264">
        <f>SUM('RSD B'!E51)</f>
        <v>1</v>
      </c>
      <c r="R51" s="284"/>
      <c r="S51" s="276">
        <f>SUM('RSD C'!C51)</f>
        <v>1</v>
      </c>
      <c r="T51" s="85">
        <f>SUM('RSD C'!D51)</f>
        <v>0</v>
      </c>
      <c r="U51" s="264">
        <f>SUM('RSD C'!E51)</f>
        <v>1</v>
      </c>
      <c r="V51" s="284"/>
      <c r="W51" s="276">
        <f>SUM('RSD D'!C51)</f>
        <v>3</v>
      </c>
      <c r="X51" s="85">
        <f>SUM('RSD D'!D51)</f>
        <v>0</v>
      </c>
      <c r="Y51" s="264">
        <f>SUM('RSD D'!E51)</f>
        <v>3</v>
      </c>
      <c r="Z51" s="287"/>
    </row>
    <row r="52" spans="1:26" ht="13.5" thickBot="1">
      <c r="A52" s="27" t="s">
        <v>21</v>
      </c>
      <c r="B52" t="s">
        <v>315</v>
      </c>
      <c r="C52" s="61" t="s">
        <v>319</v>
      </c>
      <c r="D52" s="66">
        <f t="shared" si="4"/>
        <v>1</v>
      </c>
      <c r="E52" s="99">
        <f>SUM(BLB!F52+'RSD A'!F52+'RSD B'!F52+'RSD C'!F52+'RSD D'!F52)</f>
        <v>5</v>
      </c>
      <c r="F52" s="258">
        <f t="shared" si="5"/>
        <v>-4</v>
      </c>
      <c r="G52" s="263">
        <f>SUM(BLB!C52)</f>
        <v>0</v>
      </c>
      <c r="H52" s="84">
        <f>SUM(BLB!D52)</f>
        <v>0</v>
      </c>
      <c r="I52" s="264">
        <f>SUM(BLB!E52)</f>
        <v>0</v>
      </c>
      <c r="J52" s="259"/>
      <c r="K52" s="276">
        <f>SUM('RSD A'!C52)</f>
        <v>0</v>
      </c>
      <c r="L52" s="85">
        <f>SUM('RSD A'!D52)</f>
        <v>1</v>
      </c>
      <c r="M52" s="264">
        <f>SUM('RSD A'!E52)</f>
        <v>1</v>
      </c>
      <c r="N52" s="259"/>
      <c r="O52" s="276">
        <f>SUM('RSD B'!C52)</f>
        <v>0</v>
      </c>
      <c r="P52" s="85">
        <f>SUM('RSD B'!D52)</f>
        <v>0</v>
      </c>
      <c r="Q52" s="264">
        <f>SUM('RSD B'!E52)</f>
        <v>0</v>
      </c>
      <c r="R52" s="284"/>
      <c r="S52" s="276">
        <f>SUM('RSD C'!C52)</f>
        <v>0</v>
      </c>
      <c r="T52" s="85">
        <f>SUM('RSD C'!D52)</f>
        <v>0</v>
      </c>
      <c r="U52" s="264">
        <f>SUM('RSD C'!E52)</f>
        <v>0</v>
      </c>
      <c r="V52" s="284"/>
      <c r="W52" s="276">
        <f>SUM('RSD D'!C52)</f>
        <v>0</v>
      </c>
      <c r="X52" s="85">
        <f>SUM('RSD D'!D52)</f>
        <v>0</v>
      </c>
      <c r="Y52" s="264">
        <f>SUM('RSD D'!E52)</f>
        <v>0</v>
      </c>
      <c r="Z52" s="287"/>
    </row>
    <row r="53" spans="1:26" ht="5.25" customHeight="1" thickBot="1">
      <c r="A53" s="87"/>
      <c r="B53" s="236"/>
      <c r="C53" s="89"/>
      <c r="D53" s="87"/>
      <c r="E53" s="87"/>
      <c r="F53" s="91"/>
      <c r="G53" s="265"/>
      <c r="H53" s="90"/>
      <c r="I53" s="266"/>
      <c r="J53" s="261"/>
      <c r="K53" s="279"/>
      <c r="L53" s="92"/>
      <c r="M53" s="266"/>
      <c r="N53" s="261"/>
      <c r="O53" s="279"/>
      <c r="P53" s="92"/>
      <c r="Q53" s="273"/>
      <c r="R53" s="176"/>
      <c r="S53" s="279"/>
      <c r="T53" s="92"/>
      <c r="U53" s="273"/>
      <c r="V53" s="176"/>
      <c r="W53" s="279"/>
      <c r="X53" s="92"/>
      <c r="Y53" s="273"/>
      <c r="Z53" s="143"/>
    </row>
    <row r="54" spans="1:26" ht="15">
      <c r="A54" s="27" t="s">
        <v>22</v>
      </c>
      <c r="B54" s="221" t="s">
        <v>332</v>
      </c>
      <c r="C54" s="61" t="s">
        <v>217</v>
      </c>
      <c r="D54" s="66">
        <f>SUM(I54+M54+Q54+U54+Y54)</f>
        <v>4</v>
      </c>
      <c r="E54" s="99">
        <f>SUM(BLB!F54+'RSD A'!F54+'RSD B'!F54+'RSD C'!F54+'RSD D'!F54)</f>
        <v>5</v>
      </c>
      <c r="F54" s="258">
        <f>SUM(D54-E54)</f>
        <v>-1</v>
      </c>
      <c r="G54" s="263">
        <f>SUM(BLB!C54)</f>
        <v>0</v>
      </c>
      <c r="H54" s="84">
        <f>SUM(BLB!D54)</f>
        <v>1</v>
      </c>
      <c r="I54" s="264">
        <f>SUM(BLB!E54)</f>
        <v>1</v>
      </c>
      <c r="J54" s="259"/>
      <c r="K54" s="276">
        <f>SUM('RSD A'!C54)</f>
        <v>2</v>
      </c>
      <c r="L54" s="85">
        <f>SUM('RSD A'!D54)</f>
        <v>1</v>
      </c>
      <c r="M54" s="264">
        <f>SUM('RSD A'!E54)</f>
        <v>3</v>
      </c>
      <c r="N54" s="259"/>
      <c r="O54" s="276">
        <f>SUM('RSD B'!C54)</f>
        <v>0</v>
      </c>
      <c r="P54" s="85">
        <f>SUM('RSD B'!D54)</f>
        <v>0</v>
      </c>
      <c r="Q54" s="264">
        <f>SUM('RSD B'!E54)</f>
        <v>0</v>
      </c>
      <c r="R54" s="284"/>
      <c r="S54" s="276">
        <f>SUM('RSD C'!C54)</f>
        <v>0</v>
      </c>
      <c r="T54" s="85">
        <f>SUM('RSD C'!D54)</f>
        <v>0</v>
      </c>
      <c r="U54" s="264">
        <f>SUM('RSD C'!E54)</f>
        <v>0</v>
      </c>
      <c r="V54" s="284"/>
      <c r="W54" s="276">
        <f>SUM('RSD D'!C54)</f>
        <v>0</v>
      </c>
      <c r="X54" s="85">
        <f>SUM('RSD D'!D54)</f>
        <v>0</v>
      </c>
      <c r="Y54" s="264">
        <f>SUM('RSD D'!E54)</f>
        <v>0</v>
      </c>
      <c r="Z54" s="287"/>
    </row>
    <row r="55" spans="1:26" ht="15">
      <c r="A55" s="27" t="s">
        <v>22</v>
      </c>
      <c r="B55" s="221" t="s">
        <v>385</v>
      </c>
      <c r="C55" s="61" t="s">
        <v>342</v>
      </c>
      <c r="D55" s="66">
        <f>SUM(I55+M55+Q55+U55+Y55)</f>
        <v>3</v>
      </c>
      <c r="E55" s="99">
        <f>SUM(BLB!F55+'RSD A'!F55+'RSD B'!F55+'RSD C'!F55+'RSD D'!F55)</f>
        <v>3</v>
      </c>
      <c r="F55" s="258">
        <f>SUM(D55-E55)</f>
        <v>0</v>
      </c>
      <c r="G55" s="263">
        <f>SUM(BLB!C55)</f>
        <v>0</v>
      </c>
      <c r="H55" s="84">
        <f>SUM(BLB!D55)</f>
        <v>0</v>
      </c>
      <c r="I55" s="264">
        <f>SUM(BLB!E55)</f>
        <v>0</v>
      </c>
      <c r="J55" s="259"/>
      <c r="K55" s="276">
        <f>SUM('RSD A'!C55)</f>
        <v>0</v>
      </c>
      <c r="L55" s="85">
        <f>SUM('RSD A'!D55)</f>
        <v>0</v>
      </c>
      <c r="M55" s="264">
        <f>SUM('RSD A'!E55)</f>
        <v>0</v>
      </c>
      <c r="N55" s="259"/>
      <c r="O55" s="276">
        <f>SUM('RSD B'!C55)</f>
        <v>0</v>
      </c>
      <c r="P55" s="85">
        <f>SUM('RSD B'!D55)</f>
        <v>1</v>
      </c>
      <c r="Q55" s="264">
        <f>SUM('RSD B'!E55)</f>
        <v>1</v>
      </c>
      <c r="R55" s="284"/>
      <c r="S55" s="276">
        <f>SUM('RSD C'!C55)</f>
        <v>1</v>
      </c>
      <c r="T55" s="85">
        <f>SUM('RSD C'!D55)</f>
        <v>1</v>
      </c>
      <c r="U55" s="264">
        <f>SUM('RSD C'!E55)</f>
        <v>2</v>
      </c>
      <c r="V55" s="284"/>
      <c r="W55" s="276">
        <f>SUM('RSD D'!C55)</f>
        <v>0</v>
      </c>
      <c r="X55" s="85">
        <f>SUM('RSD D'!D55)</f>
        <v>0</v>
      </c>
      <c r="Y55" s="264">
        <f>SUM('RSD D'!E55)</f>
        <v>0</v>
      </c>
      <c r="Z55" s="287"/>
    </row>
    <row r="56" spans="1:26" ht="15.75" thickBot="1">
      <c r="A56" s="74" t="s">
        <v>22</v>
      </c>
      <c r="B56" s="221" t="s">
        <v>386</v>
      </c>
      <c r="C56" s="61" t="s">
        <v>343</v>
      </c>
      <c r="D56" s="66">
        <f>SUM(I56+M56+Q56+U56+Y56)</f>
        <v>0</v>
      </c>
      <c r="E56" s="99">
        <f>SUM(BLB!F56+'RSD A'!F56+'RSD B'!F56+'RSD C'!F56+'RSD D'!F56)</f>
        <v>0</v>
      </c>
      <c r="F56" s="258">
        <f>SUM(D56-E56)</f>
        <v>0</v>
      </c>
      <c r="G56" s="263">
        <f>SUM(BLB!C56)</f>
        <v>0</v>
      </c>
      <c r="H56" s="84">
        <f>SUM(BLB!D56)</f>
        <v>0</v>
      </c>
      <c r="I56" s="264">
        <f>SUM(BLB!E56)</f>
        <v>0</v>
      </c>
      <c r="J56" s="259"/>
      <c r="K56" s="276">
        <f>SUM('RSD A'!C56)</f>
        <v>0</v>
      </c>
      <c r="L56" s="85">
        <f>SUM('RSD A'!D56)</f>
        <v>0</v>
      </c>
      <c r="M56" s="264">
        <f>SUM('RSD A'!E56)</f>
        <v>0</v>
      </c>
      <c r="N56" s="259"/>
      <c r="O56" s="276">
        <f>SUM('RSD B'!C56)</f>
        <v>0</v>
      </c>
      <c r="P56" s="85">
        <f>SUM('RSD B'!D56)</f>
        <v>0</v>
      </c>
      <c r="Q56" s="264">
        <f>SUM('RSD B'!E56)</f>
        <v>0</v>
      </c>
      <c r="R56" s="284"/>
      <c r="S56" s="276">
        <f>SUM('RSD C'!C56)</f>
        <v>0</v>
      </c>
      <c r="T56" s="85">
        <f>SUM('RSD C'!D56)</f>
        <v>0</v>
      </c>
      <c r="U56" s="264">
        <f>SUM('RSD C'!E56)</f>
        <v>0</v>
      </c>
      <c r="V56" s="284"/>
      <c r="W56" s="276">
        <f>SUM('RSD D'!C56)</f>
        <v>0</v>
      </c>
      <c r="X56" s="85">
        <f>SUM('RSD D'!D56)</f>
        <v>0</v>
      </c>
      <c r="Y56" s="264">
        <f>SUM('RSD D'!E56)</f>
        <v>0</v>
      </c>
      <c r="Z56" s="36"/>
    </row>
    <row r="57" spans="1:26" ht="5.25" customHeight="1" thickBot="1">
      <c r="A57" s="87"/>
      <c r="B57" s="236"/>
      <c r="C57" s="89"/>
      <c r="D57" s="87"/>
      <c r="E57" s="87"/>
      <c r="F57" s="91"/>
      <c r="G57" s="265"/>
      <c r="H57" s="90"/>
      <c r="I57" s="266"/>
      <c r="J57" s="261"/>
      <c r="K57" s="279"/>
      <c r="L57" s="92"/>
      <c r="M57" s="266"/>
      <c r="N57" s="261"/>
      <c r="O57" s="279"/>
      <c r="P57" s="92"/>
      <c r="Q57" s="273"/>
      <c r="R57" s="176"/>
      <c r="S57" s="279"/>
      <c r="T57" s="92"/>
      <c r="U57" s="273"/>
      <c r="V57" s="176"/>
      <c r="W57" s="279"/>
      <c r="X57" s="92"/>
      <c r="Y57" s="273"/>
      <c r="Z57" s="143"/>
    </row>
    <row r="58" spans="1:26" ht="13.5" thickBot="1">
      <c r="A58" s="83" t="s">
        <v>23</v>
      </c>
      <c r="B58" t="s">
        <v>223</v>
      </c>
      <c r="C58" s="61" t="s">
        <v>244</v>
      </c>
      <c r="D58" s="66">
        <f aca="true" t="shared" si="6" ref="D58:D64">SUM(I58+M58+Q58+U58+Y58)</f>
        <v>59</v>
      </c>
      <c r="E58" s="99">
        <f>SUM(BLB!F58+'RSD A'!F58+'RSD B'!F58+'RSD C'!F58+'RSD D'!F58)</f>
        <v>146</v>
      </c>
      <c r="F58" s="203">
        <f>SUM(D58+D59+D60-E58)</f>
        <v>5</v>
      </c>
      <c r="G58" s="263">
        <f>SUM(BLB!C58)</f>
        <v>1</v>
      </c>
      <c r="H58" s="84">
        <f>SUM(BLB!D58)</f>
        <v>3</v>
      </c>
      <c r="I58" s="264">
        <f>SUM(BLB!E58)</f>
        <v>4</v>
      </c>
      <c r="J58" s="259"/>
      <c r="K58" s="276">
        <f>SUM('RSD A'!C58)</f>
        <v>4</v>
      </c>
      <c r="L58" s="85">
        <f>SUM('RSD A'!D58)</f>
        <v>1</v>
      </c>
      <c r="M58" s="264">
        <f>SUM('RSD A'!E58)</f>
        <v>5</v>
      </c>
      <c r="N58" s="259"/>
      <c r="O58" s="276">
        <f>SUM('RSD B'!C58)</f>
        <v>8</v>
      </c>
      <c r="P58" s="85">
        <f>SUM('RSD B'!D58)</f>
        <v>2</v>
      </c>
      <c r="Q58" s="264">
        <f>SUM('RSD B'!E58)</f>
        <v>10</v>
      </c>
      <c r="R58" s="284"/>
      <c r="S58" s="276">
        <f>SUM('RSD C'!C58)</f>
        <v>9</v>
      </c>
      <c r="T58" s="85">
        <f>SUM('RSD C'!D58)</f>
        <v>7</v>
      </c>
      <c r="U58" s="264">
        <f>SUM('RSD C'!E58)</f>
        <v>16</v>
      </c>
      <c r="V58" s="284"/>
      <c r="W58" s="276">
        <f>SUM('RSD D'!C58)</f>
        <v>13</v>
      </c>
      <c r="X58" s="85">
        <f>SUM('RSD D'!D58)</f>
        <v>11</v>
      </c>
      <c r="Y58" s="264">
        <f>SUM('RSD D'!E58)</f>
        <v>24</v>
      </c>
      <c r="Z58" s="38"/>
    </row>
    <row r="59" spans="1:26" ht="13.5" thickBot="1">
      <c r="A59" s="27" t="s">
        <v>23</v>
      </c>
      <c r="B59" t="s">
        <v>219</v>
      </c>
      <c r="C59" s="61" t="s">
        <v>246</v>
      </c>
      <c r="D59" s="66">
        <f t="shared" si="6"/>
        <v>60</v>
      </c>
      <c r="E59" s="294" t="s">
        <v>96</v>
      </c>
      <c r="F59" s="294" t="s">
        <v>96</v>
      </c>
      <c r="G59" s="263">
        <f>SUM(BLB!C59)</f>
        <v>3</v>
      </c>
      <c r="H59" s="84">
        <f>SUM(BLB!D59)</f>
        <v>0</v>
      </c>
      <c r="I59" s="264">
        <f>SUM(BLB!E59)</f>
        <v>3</v>
      </c>
      <c r="J59" s="259"/>
      <c r="K59" s="276">
        <f>SUM('RSD A'!C59)</f>
        <v>1</v>
      </c>
      <c r="L59" s="85">
        <f>SUM('RSD A'!D59)</f>
        <v>9</v>
      </c>
      <c r="M59" s="264">
        <f>SUM('RSD A'!E59)</f>
        <v>10</v>
      </c>
      <c r="N59" s="259"/>
      <c r="O59" s="276">
        <f>SUM('RSD B'!C59)</f>
        <v>4</v>
      </c>
      <c r="P59" s="85">
        <f>SUM('RSD B'!D59)</f>
        <v>2</v>
      </c>
      <c r="Q59" s="264">
        <f>SUM('RSD B'!E59)</f>
        <v>6</v>
      </c>
      <c r="R59" s="284"/>
      <c r="S59" s="276">
        <f>SUM('RSD C'!C59)</f>
        <v>6</v>
      </c>
      <c r="T59" s="85">
        <f>SUM('RSD C'!D59)</f>
        <v>14</v>
      </c>
      <c r="U59" s="264">
        <f>SUM('RSD C'!E59)</f>
        <v>20</v>
      </c>
      <c r="V59" s="284"/>
      <c r="W59" s="276">
        <f>SUM('RSD D'!C59)</f>
        <v>8</v>
      </c>
      <c r="X59" s="85">
        <f>SUM('RSD D'!D59)</f>
        <v>13</v>
      </c>
      <c r="Y59" s="264">
        <f>SUM('RSD D'!E59)</f>
        <v>21</v>
      </c>
      <c r="Z59" s="287"/>
    </row>
    <row r="60" spans="1:26" ht="13.5" thickBot="1">
      <c r="A60" s="27" t="s">
        <v>23</v>
      </c>
      <c r="B60" t="s">
        <v>220</v>
      </c>
      <c r="C60" s="61" t="s">
        <v>245</v>
      </c>
      <c r="D60" s="66">
        <f t="shared" si="6"/>
        <v>32</v>
      </c>
      <c r="E60" s="294" t="s">
        <v>96</v>
      </c>
      <c r="F60" s="294" t="s">
        <v>96</v>
      </c>
      <c r="G60" s="263">
        <f>SUM(BLB!C60)</f>
        <v>0</v>
      </c>
      <c r="H60" s="84">
        <f>SUM(BLB!D60)</f>
        <v>0</v>
      </c>
      <c r="I60" s="264">
        <f>SUM(BLB!E60)</f>
        <v>0</v>
      </c>
      <c r="J60" s="259"/>
      <c r="K60" s="276">
        <f>SUM('RSD A'!C60)</f>
        <v>7</v>
      </c>
      <c r="L60" s="85">
        <f>SUM('RSD A'!D60)</f>
        <v>3</v>
      </c>
      <c r="M60" s="264">
        <f>SUM('RSD A'!E60)</f>
        <v>10</v>
      </c>
      <c r="N60" s="259"/>
      <c r="O60" s="276">
        <f>SUM('RSD B'!C60)</f>
        <v>2</v>
      </c>
      <c r="P60" s="85">
        <f>SUM('RSD B'!D60)</f>
        <v>1</v>
      </c>
      <c r="Q60" s="264">
        <f>SUM('RSD B'!E60)</f>
        <v>3</v>
      </c>
      <c r="R60" s="284"/>
      <c r="S60" s="276">
        <f>SUM('RSD C'!C60)</f>
        <v>4</v>
      </c>
      <c r="T60" s="85">
        <f>SUM('RSD C'!D60)</f>
        <v>9</v>
      </c>
      <c r="U60" s="264">
        <f>SUM('RSD C'!E60)</f>
        <v>13</v>
      </c>
      <c r="V60" s="284"/>
      <c r="W60" s="276">
        <f>SUM('RSD D'!C60)</f>
        <v>6</v>
      </c>
      <c r="X60" s="85">
        <f>SUM('RSD D'!D60)</f>
        <v>0</v>
      </c>
      <c r="Y60" s="264">
        <f>SUM('RSD D'!E60)</f>
        <v>6</v>
      </c>
      <c r="Z60" s="287"/>
    </row>
    <row r="61" spans="1:26" ht="12.75">
      <c r="A61" s="27" t="s">
        <v>23</v>
      </c>
      <c r="B61" t="s">
        <v>221</v>
      </c>
      <c r="C61" s="61" t="s">
        <v>247</v>
      </c>
      <c r="D61" s="66">
        <f t="shared" si="6"/>
        <v>2</v>
      </c>
      <c r="E61" s="99">
        <f>SUM(BLB!F61+'RSD A'!F61+'RSD B'!F61+'RSD C'!F61+'RSD D'!F61)</f>
        <v>3</v>
      </c>
      <c r="F61" s="258">
        <f>SUM(D61-E61)</f>
        <v>-1</v>
      </c>
      <c r="G61" s="263">
        <f>SUM(BLB!C61)</f>
        <v>0</v>
      </c>
      <c r="H61" s="84">
        <f>SUM(BLB!D61)</f>
        <v>0</v>
      </c>
      <c r="I61" s="264">
        <f>SUM(BLB!E61)</f>
        <v>0</v>
      </c>
      <c r="J61" s="259"/>
      <c r="K61" s="276">
        <f>SUM('RSD A'!C61)</f>
        <v>0</v>
      </c>
      <c r="L61" s="85">
        <f>SUM('RSD A'!D61)</f>
        <v>0</v>
      </c>
      <c r="M61" s="264">
        <f>SUM('RSD A'!E61)</f>
        <v>0</v>
      </c>
      <c r="N61" s="259"/>
      <c r="O61" s="276">
        <f>SUM('RSD B'!C61)</f>
        <v>1</v>
      </c>
      <c r="P61" s="85">
        <f>SUM('RSD B'!D61)</f>
        <v>0</v>
      </c>
      <c r="Q61" s="264">
        <f>SUM('RSD B'!E61)</f>
        <v>1</v>
      </c>
      <c r="R61" s="284"/>
      <c r="S61" s="276">
        <f>SUM('RSD C'!C61)</f>
        <v>1</v>
      </c>
      <c r="T61" s="85">
        <f>SUM('RSD C'!D61)</f>
        <v>0</v>
      </c>
      <c r="U61" s="264">
        <f>SUM('RSD C'!E61)</f>
        <v>1</v>
      </c>
      <c r="V61" s="284"/>
      <c r="W61" s="276">
        <f>SUM('RSD D'!C61)</f>
        <v>0</v>
      </c>
      <c r="X61" s="85">
        <f>SUM('RSD D'!D61)</f>
        <v>0</v>
      </c>
      <c r="Y61" s="264">
        <f>SUM('RSD D'!E61)</f>
        <v>0</v>
      </c>
      <c r="Z61" s="287"/>
    </row>
    <row r="62" spans="1:26" ht="12.75">
      <c r="A62" s="74" t="s">
        <v>23</v>
      </c>
      <c r="B62" t="s">
        <v>387</v>
      </c>
      <c r="C62" s="61" t="s">
        <v>344</v>
      </c>
      <c r="D62" s="66">
        <f t="shared" si="6"/>
        <v>7</v>
      </c>
      <c r="E62" s="99">
        <f>SUM(BLB!F62+'RSD A'!F62+'RSD B'!F62+'RSD C'!F62+'RSD D'!F62)</f>
        <v>10</v>
      </c>
      <c r="F62" s="203">
        <f>SUM(D62+D64-E62)</f>
        <v>-2</v>
      </c>
      <c r="G62" s="263">
        <f>SUM(BLB!C62)</f>
        <v>0</v>
      </c>
      <c r="H62" s="84">
        <f>SUM(BLB!D62)</f>
        <v>2</v>
      </c>
      <c r="I62" s="264">
        <f>SUM(BLB!E62)</f>
        <v>2</v>
      </c>
      <c r="J62" s="259"/>
      <c r="K62" s="276">
        <f>SUM('RSD A'!C62)</f>
        <v>1</v>
      </c>
      <c r="L62" s="85">
        <f>SUM('RSD A'!D62)</f>
        <v>0</v>
      </c>
      <c r="M62" s="264">
        <f>SUM('RSD A'!E62)</f>
        <v>1</v>
      </c>
      <c r="N62" s="259"/>
      <c r="O62" s="276">
        <f>SUM('RSD B'!C62)</f>
        <v>0</v>
      </c>
      <c r="P62" s="85">
        <f>SUM('RSD B'!D62)</f>
        <v>0</v>
      </c>
      <c r="Q62" s="264">
        <f>SUM('RSD B'!E62)</f>
        <v>0</v>
      </c>
      <c r="R62" s="284"/>
      <c r="S62" s="276">
        <f>SUM('RSD C'!C62)</f>
        <v>0</v>
      </c>
      <c r="T62" s="85">
        <f>SUM('RSD C'!D62)</f>
        <v>3</v>
      </c>
      <c r="U62" s="264">
        <f>SUM('RSD C'!E62)</f>
        <v>3</v>
      </c>
      <c r="V62" s="284"/>
      <c r="W62" s="276">
        <f>SUM('RSD D'!C62)</f>
        <v>0</v>
      </c>
      <c r="X62" s="85">
        <f>SUM('RSD D'!D62)</f>
        <v>1</v>
      </c>
      <c r="Y62" s="264">
        <f>SUM('RSD D'!E62)</f>
        <v>1</v>
      </c>
      <c r="Z62" s="287"/>
    </row>
    <row r="63" spans="1:26" ht="13.5" thickBot="1">
      <c r="A63" s="27" t="s">
        <v>23</v>
      </c>
      <c r="B63" t="s">
        <v>388</v>
      </c>
      <c r="C63" s="61" t="s">
        <v>345</v>
      </c>
      <c r="D63" s="66">
        <f t="shared" si="6"/>
        <v>14</v>
      </c>
      <c r="E63" s="99">
        <f>SUM(BLB!F63+'RSD A'!F63+'RSD B'!F63+'RSD C'!F63+'RSD D'!F63)</f>
        <v>18</v>
      </c>
      <c r="F63" s="96">
        <f>SUM(D63+D68-E63)</f>
        <v>-4</v>
      </c>
      <c r="G63" s="263">
        <f>SUM(BLB!C63)</f>
        <v>0</v>
      </c>
      <c r="H63" s="84">
        <f>SUM(BLB!D63)</f>
        <v>2</v>
      </c>
      <c r="I63" s="264">
        <f>SUM(BLB!E63)</f>
        <v>2</v>
      </c>
      <c r="J63" s="259"/>
      <c r="K63" s="276">
        <f>SUM('RSD A'!C63)</f>
        <v>1</v>
      </c>
      <c r="L63" s="85">
        <f>SUM('RSD A'!D63)</f>
        <v>0</v>
      </c>
      <c r="M63" s="264">
        <f>SUM('RSD A'!E63)</f>
        <v>1</v>
      </c>
      <c r="N63" s="259"/>
      <c r="O63" s="276">
        <f>SUM('RSD B'!C63)</f>
        <v>2</v>
      </c>
      <c r="P63" s="85">
        <f>SUM('RSD B'!D63)</f>
        <v>0</v>
      </c>
      <c r="Q63" s="264">
        <f>SUM('RSD B'!E63)</f>
        <v>2</v>
      </c>
      <c r="R63" s="284"/>
      <c r="S63" s="276">
        <f>SUM('RSD C'!C63)</f>
        <v>1</v>
      </c>
      <c r="T63" s="85">
        <f>SUM('RSD C'!D63)</f>
        <v>2</v>
      </c>
      <c r="U63" s="264">
        <f>SUM('RSD C'!E63)</f>
        <v>3</v>
      </c>
      <c r="V63" s="284"/>
      <c r="W63" s="276">
        <f>SUM('RSD D'!C63)</f>
        <v>4</v>
      </c>
      <c r="X63" s="85">
        <f>SUM('RSD D'!D63)</f>
        <v>2</v>
      </c>
      <c r="Y63" s="264">
        <f>SUM('RSD D'!E63)</f>
        <v>6</v>
      </c>
      <c r="Z63" s="36"/>
    </row>
    <row r="64" spans="1:26" ht="13.5" thickBot="1">
      <c r="A64" s="83" t="s">
        <v>23</v>
      </c>
      <c r="B64" t="s">
        <v>389</v>
      </c>
      <c r="C64" s="61" t="s">
        <v>346</v>
      </c>
      <c r="D64" s="66">
        <f t="shared" si="6"/>
        <v>1</v>
      </c>
      <c r="E64" s="295" t="s">
        <v>96</v>
      </c>
      <c r="F64" s="294" t="s">
        <v>96</v>
      </c>
      <c r="G64" s="263">
        <f>SUM(BLB!C64)</f>
        <v>0</v>
      </c>
      <c r="H64" s="84">
        <f>SUM(BLB!D64)</f>
        <v>0</v>
      </c>
      <c r="I64" s="264">
        <f>SUM(BLB!E64)</f>
        <v>0</v>
      </c>
      <c r="J64" s="259"/>
      <c r="K64" s="276">
        <f>SUM('RSD A'!C64)</f>
        <v>0</v>
      </c>
      <c r="L64" s="85">
        <f>SUM('RSD A'!D64)</f>
        <v>0</v>
      </c>
      <c r="M64" s="264">
        <f>SUM('RSD A'!E64)</f>
        <v>0</v>
      </c>
      <c r="N64" s="259"/>
      <c r="O64" s="276">
        <f>SUM('RSD B'!C64)</f>
        <v>0</v>
      </c>
      <c r="P64" s="85">
        <f>SUM('RSD B'!D64)</f>
        <v>0</v>
      </c>
      <c r="Q64" s="264">
        <f>SUM('RSD B'!E64)</f>
        <v>0</v>
      </c>
      <c r="R64" s="284"/>
      <c r="S64" s="276">
        <f>SUM('RSD C'!C64)</f>
        <v>0</v>
      </c>
      <c r="T64" s="85">
        <f>SUM('RSD C'!D64)</f>
        <v>0</v>
      </c>
      <c r="U64" s="264">
        <f>SUM('RSD C'!E64)</f>
        <v>0</v>
      </c>
      <c r="V64" s="284"/>
      <c r="W64" s="276">
        <f>SUM('RSD D'!C64)</f>
        <v>1</v>
      </c>
      <c r="X64" s="85">
        <f>SUM('RSD D'!D64)</f>
        <v>0</v>
      </c>
      <c r="Y64" s="264">
        <f>SUM('RSD D'!E64)</f>
        <v>1</v>
      </c>
      <c r="Z64" s="36"/>
    </row>
    <row r="65" spans="1:26" ht="13.5" thickBot="1">
      <c r="A65" s="83" t="s">
        <v>23</v>
      </c>
      <c r="B65" t="s">
        <v>390</v>
      </c>
      <c r="C65" s="61" t="s">
        <v>347</v>
      </c>
      <c r="D65" s="296" t="s">
        <v>96</v>
      </c>
      <c r="E65" s="296" t="s">
        <v>96</v>
      </c>
      <c r="F65" s="296" t="s">
        <v>96</v>
      </c>
      <c r="G65" s="269" t="s">
        <v>96</v>
      </c>
      <c r="H65" s="52" t="s">
        <v>96</v>
      </c>
      <c r="I65" s="270" t="s">
        <v>96</v>
      </c>
      <c r="J65" s="51" t="s">
        <v>96</v>
      </c>
      <c r="K65" s="269" t="s">
        <v>96</v>
      </c>
      <c r="L65" s="52" t="s">
        <v>96</v>
      </c>
      <c r="M65" s="270" t="s">
        <v>96</v>
      </c>
      <c r="N65" s="51" t="s">
        <v>96</v>
      </c>
      <c r="O65" s="269" t="s">
        <v>96</v>
      </c>
      <c r="P65" s="52" t="s">
        <v>96</v>
      </c>
      <c r="Q65" s="270" t="s">
        <v>96</v>
      </c>
      <c r="R65" s="51" t="s">
        <v>96</v>
      </c>
      <c r="S65" s="269" t="s">
        <v>96</v>
      </c>
      <c r="T65" s="52" t="s">
        <v>96</v>
      </c>
      <c r="U65" s="270" t="s">
        <v>96</v>
      </c>
      <c r="V65" s="51" t="s">
        <v>96</v>
      </c>
      <c r="W65" s="269" t="s">
        <v>96</v>
      </c>
      <c r="X65" s="52" t="s">
        <v>96</v>
      </c>
      <c r="Y65" s="270" t="s">
        <v>96</v>
      </c>
      <c r="Z65" s="36"/>
    </row>
    <row r="66" spans="1:26" ht="13.5" thickBot="1">
      <c r="A66" s="83" t="s">
        <v>23</v>
      </c>
      <c r="B66" t="s">
        <v>376</v>
      </c>
      <c r="C66" s="61" t="s">
        <v>348</v>
      </c>
      <c r="D66" s="296" t="s">
        <v>96</v>
      </c>
      <c r="E66" s="296" t="s">
        <v>96</v>
      </c>
      <c r="F66" s="296" t="s">
        <v>96</v>
      </c>
      <c r="G66" s="269" t="s">
        <v>96</v>
      </c>
      <c r="H66" s="52" t="s">
        <v>96</v>
      </c>
      <c r="I66" s="270" t="s">
        <v>96</v>
      </c>
      <c r="J66" s="51" t="s">
        <v>96</v>
      </c>
      <c r="K66" s="269" t="s">
        <v>96</v>
      </c>
      <c r="L66" s="52" t="s">
        <v>96</v>
      </c>
      <c r="M66" s="270" t="s">
        <v>96</v>
      </c>
      <c r="N66" s="51" t="s">
        <v>96</v>
      </c>
      <c r="O66" s="269" t="s">
        <v>96</v>
      </c>
      <c r="P66" s="52" t="s">
        <v>96</v>
      </c>
      <c r="Q66" s="270" t="s">
        <v>96</v>
      </c>
      <c r="R66" s="51" t="s">
        <v>96</v>
      </c>
      <c r="S66" s="269" t="s">
        <v>96</v>
      </c>
      <c r="T66" s="52" t="s">
        <v>96</v>
      </c>
      <c r="U66" s="270" t="s">
        <v>96</v>
      </c>
      <c r="V66" s="51" t="s">
        <v>96</v>
      </c>
      <c r="W66" s="269" t="s">
        <v>96</v>
      </c>
      <c r="X66" s="52" t="s">
        <v>96</v>
      </c>
      <c r="Y66" s="270" t="s">
        <v>96</v>
      </c>
      <c r="Z66" s="36"/>
    </row>
    <row r="67" spans="1:26" ht="13.5" thickBot="1">
      <c r="A67" s="83" t="s">
        <v>23</v>
      </c>
      <c r="B67" t="s">
        <v>391</v>
      </c>
      <c r="C67" s="61" t="s">
        <v>349</v>
      </c>
      <c r="D67" s="296" t="s">
        <v>96</v>
      </c>
      <c r="E67" s="296" t="s">
        <v>96</v>
      </c>
      <c r="F67" s="296" t="s">
        <v>96</v>
      </c>
      <c r="G67" s="269" t="s">
        <v>96</v>
      </c>
      <c r="H67" s="52" t="s">
        <v>96</v>
      </c>
      <c r="I67" s="270" t="s">
        <v>96</v>
      </c>
      <c r="J67" s="51" t="s">
        <v>96</v>
      </c>
      <c r="K67" s="269" t="s">
        <v>96</v>
      </c>
      <c r="L67" s="52" t="s">
        <v>96</v>
      </c>
      <c r="M67" s="270" t="s">
        <v>96</v>
      </c>
      <c r="N67" s="51" t="s">
        <v>96</v>
      </c>
      <c r="O67" s="269" t="s">
        <v>96</v>
      </c>
      <c r="P67" s="52" t="s">
        <v>96</v>
      </c>
      <c r="Q67" s="270" t="s">
        <v>96</v>
      </c>
      <c r="R67" s="51" t="s">
        <v>96</v>
      </c>
      <c r="S67" s="269" t="s">
        <v>96</v>
      </c>
      <c r="T67" s="52" t="s">
        <v>96</v>
      </c>
      <c r="U67" s="270" t="s">
        <v>96</v>
      </c>
      <c r="V67" s="51" t="s">
        <v>96</v>
      </c>
      <c r="W67" s="269" t="s">
        <v>96</v>
      </c>
      <c r="X67" s="52" t="s">
        <v>96</v>
      </c>
      <c r="Y67" s="270" t="s">
        <v>96</v>
      </c>
      <c r="Z67" s="36"/>
    </row>
    <row r="68" spans="1:26" ht="13.5" thickBot="1">
      <c r="A68" s="83" t="s">
        <v>23</v>
      </c>
      <c r="B68" t="s">
        <v>392</v>
      </c>
      <c r="C68" s="61" t="s">
        <v>350</v>
      </c>
      <c r="D68" s="66">
        <f>SUM(I68+M68+Q68+U68+Y68)</f>
        <v>0</v>
      </c>
      <c r="E68" s="294" t="s">
        <v>96</v>
      </c>
      <c r="F68" s="294" t="s">
        <v>96</v>
      </c>
      <c r="G68" s="263">
        <f>SUM(BLB!C68)</f>
        <v>0</v>
      </c>
      <c r="H68" s="84">
        <f>SUM(BLB!D68)</f>
        <v>0</v>
      </c>
      <c r="I68" s="264">
        <f>SUM(BLB!E68)</f>
        <v>0</v>
      </c>
      <c r="J68" s="259"/>
      <c r="K68" s="276">
        <f>SUM('RSD A'!C68)</f>
        <v>0</v>
      </c>
      <c r="L68" s="85">
        <f>SUM('RSD A'!D68)</f>
        <v>0</v>
      </c>
      <c r="M68" s="264">
        <f>SUM('RSD A'!E68)</f>
        <v>0</v>
      </c>
      <c r="N68" s="259"/>
      <c r="O68" s="276">
        <f>SUM('RSD B'!C68)</f>
        <v>0</v>
      </c>
      <c r="P68" s="85">
        <f>SUM('RSD B'!D68)</f>
        <v>0</v>
      </c>
      <c r="Q68" s="264">
        <f>SUM('RSD B'!E68)</f>
        <v>0</v>
      </c>
      <c r="R68" s="284"/>
      <c r="S68" s="276">
        <f>SUM('RSD C'!C68)</f>
        <v>0</v>
      </c>
      <c r="T68" s="85">
        <f>SUM('RSD C'!D68)</f>
        <v>0</v>
      </c>
      <c r="U68" s="264">
        <f>SUM('RSD C'!E68)</f>
        <v>0</v>
      </c>
      <c r="V68" s="284"/>
      <c r="W68" s="276">
        <f>SUM('RSD D'!C68)</f>
        <v>0</v>
      </c>
      <c r="X68" s="85">
        <f>SUM('RSD D'!D68)</f>
        <v>0</v>
      </c>
      <c r="Y68" s="264">
        <f>SUM('RSD D'!E68)</f>
        <v>0</v>
      </c>
      <c r="Z68" s="36"/>
    </row>
    <row r="69" spans="1:26" ht="13.5" thickBot="1">
      <c r="A69" s="83" t="s">
        <v>23</v>
      </c>
      <c r="B69" t="s">
        <v>393</v>
      </c>
      <c r="C69" s="61" t="s">
        <v>351</v>
      </c>
      <c r="D69" s="294" t="s">
        <v>96</v>
      </c>
      <c r="E69" s="294" t="s">
        <v>96</v>
      </c>
      <c r="F69" s="294" t="s">
        <v>96</v>
      </c>
      <c r="G69" s="269" t="s">
        <v>96</v>
      </c>
      <c r="H69" s="33" t="s">
        <v>96</v>
      </c>
      <c r="I69" s="268" t="s">
        <v>96</v>
      </c>
      <c r="J69" s="260" t="s">
        <v>96</v>
      </c>
      <c r="K69" s="280" t="s">
        <v>96</v>
      </c>
      <c r="L69" s="20" t="s">
        <v>96</v>
      </c>
      <c r="M69" s="268" t="s">
        <v>96</v>
      </c>
      <c r="N69" s="260" t="s">
        <v>96</v>
      </c>
      <c r="O69" s="280" t="s">
        <v>96</v>
      </c>
      <c r="P69" s="20" t="s">
        <v>96</v>
      </c>
      <c r="Q69" s="268" t="s">
        <v>96</v>
      </c>
      <c r="R69" s="260" t="s">
        <v>96</v>
      </c>
      <c r="S69" s="280" t="s">
        <v>96</v>
      </c>
      <c r="T69" s="20" t="s">
        <v>96</v>
      </c>
      <c r="U69" s="268" t="s">
        <v>96</v>
      </c>
      <c r="V69" s="260" t="s">
        <v>96</v>
      </c>
      <c r="W69" s="280" t="s">
        <v>96</v>
      </c>
      <c r="X69" s="20" t="s">
        <v>96</v>
      </c>
      <c r="Y69" s="268" t="s">
        <v>96</v>
      </c>
      <c r="Z69" s="36"/>
    </row>
    <row r="70" spans="1:26" ht="13.5" thickBot="1">
      <c r="A70" s="74" t="s">
        <v>23</v>
      </c>
      <c r="B70" t="s">
        <v>394</v>
      </c>
      <c r="C70" s="61" t="s">
        <v>352</v>
      </c>
      <c r="D70" s="294" t="s">
        <v>96</v>
      </c>
      <c r="E70" s="294" t="s">
        <v>96</v>
      </c>
      <c r="F70" s="294" t="s">
        <v>96</v>
      </c>
      <c r="G70" s="269" t="s">
        <v>96</v>
      </c>
      <c r="H70" s="33" t="s">
        <v>96</v>
      </c>
      <c r="I70" s="268" t="s">
        <v>96</v>
      </c>
      <c r="J70" s="260" t="s">
        <v>96</v>
      </c>
      <c r="K70" s="280" t="s">
        <v>96</v>
      </c>
      <c r="L70" s="20" t="s">
        <v>96</v>
      </c>
      <c r="M70" s="268" t="s">
        <v>96</v>
      </c>
      <c r="N70" s="260" t="s">
        <v>96</v>
      </c>
      <c r="O70" s="280" t="s">
        <v>96</v>
      </c>
      <c r="P70" s="20" t="s">
        <v>96</v>
      </c>
      <c r="Q70" s="268" t="s">
        <v>96</v>
      </c>
      <c r="R70" s="260" t="s">
        <v>96</v>
      </c>
      <c r="S70" s="280" t="s">
        <v>96</v>
      </c>
      <c r="T70" s="20" t="s">
        <v>96</v>
      </c>
      <c r="U70" s="268" t="s">
        <v>96</v>
      </c>
      <c r="V70" s="260" t="s">
        <v>96</v>
      </c>
      <c r="W70" s="280" t="s">
        <v>96</v>
      </c>
      <c r="X70" s="20" t="s">
        <v>96</v>
      </c>
      <c r="Y70" s="268" t="s">
        <v>96</v>
      </c>
      <c r="Z70" s="36"/>
    </row>
    <row r="71" spans="1:26" ht="13.5" thickBot="1">
      <c r="A71" s="74" t="s">
        <v>23</v>
      </c>
      <c r="B71" t="s">
        <v>384</v>
      </c>
      <c r="C71" s="61" t="s">
        <v>353</v>
      </c>
      <c r="D71" s="294" t="s">
        <v>96</v>
      </c>
      <c r="E71" s="294" t="s">
        <v>96</v>
      </c>
      <c r="F71" s="294" t="s">
        <v>96</v>
      </c>
      <c r="G71" s="269" t="s">
        <v>96</v>
      </c>
      <c r="H71" s="33" t="s">
        <v>96</v>
      </c>
      <c r="I71" s="268" t="s">
        <v>96</v>
      </c>
      <c r="J71" s="260" t="s">
        <v>96</v>
      </c>
      <c r="K71" s="280" t="s">
        <v>96</v>
      </c>
      <c r="L71" s="20" t="s">
        <v>96</v>
      </c>
      <c r="M71" s="268" t="s">
        <v>96</v>
      </c>
      <c r="N71" s="260" t="s">
        <v>96</v>
      </c>
      <c r="O71" s="280" t="s">
        <v>96</v>
      </c>
      <c r="P71" s="20" t="s">
        <v>96</v>
      </c>
      <c r="Q71" s="268" t="s">
        <v>96</v>
      </c>
      <c r="R71" s="260" t="s">
        <v>96</v>
      </c>
      <c r="S71" s="280" t="s">
        <v>96</v>
      </c>
      <c r="T71" s="20" t="s">
        <v>96</v>
      </c>
      <c r="U71" s="268" t="s">
        <v>96</v>
      </c>
      <c r="V71" s="260" t="s">
        <v>96</v>
      </c>
      <c r="W71" s="280" t="s">
        <v>96</v>
      </c>
      <c r="X71" s="20" t="s">
        <v>96</v>
      </c>
      <c r="Y71" s="268" t="s">
        <v>96</v>
      </c>
      <c r="Z71" s="36"/>
    </row>
    <row r="72" spans="1:26" ht="5.25" customHeight="1" thickBot="1">
      <c r="A72" s="87"/>
      <c r="B72" s="235"/>
      <c r="C72" s="95"/>
      <c r="D72" s="290"/>
      <c r="E72" s="290"/>
      <c r="F72" s="291"/>
      <c r="G72" s="265"/>
      <c r="H72" s="90"/>
      <c r="I72" s="266"/>
      <c r="J72" s="261"/>
      <c r="K72" s="279"/>
      <c r="L72" s="92"/>
      <c r="M72" s="266"/>
      <c r="N72" s="261"/>
      <c r="O72" s="279"/>
      <c r="P72" s="92"/>
      <c r="Q72" s="273"/>
      <c r="R72" s="176"/>
      <c r="S72" s="279"/>
      <c r="T72" s="92"/>
      <c r="U72" s="273"/>
      <c r="V72" s="176"/>
      <c r="W72" s="279"/>
      <c r="X72" s="92"/>
      <c r="Y72" s="273"/>
      <c r="Z72" s="143"/>
    </row>
    <row r="73" spans="1:26" ht="13.5" thickBot="1">
      <c r="A73" s="83" t="s">
        <v>49</v>
      </c>
      <c r="B73" t="s">
        <v>126</v>
      </c>
      <c r="C73" s="61" t="s">
        <v>139</v>
      </c>
      <c r="D73" s="66">
        <f>SUM(I73+M73+Q73+U73+Y73)</f>
        <v>4</v>
      </c>
      <c r="E73" s="99">
        <f>SUM(BLB!F73+'RSD A'!F73+'RSD B'!F73+'RSD C'!F73+'RSD D'!F73)</f>
        <v>6</v>
      </c>
      <c r="F73" s="203">
        <f>SUM(D73+D74-E73)</f>
        <v>3</v>
      </c>
      <c r="G73" s="263">
        <f>SUM(BLB!C73)</f>
        <v>0</v>
      </c>
      <c r="H73" s="84">
        <f>SUM(BLB!D73)</f>
        <v>0</v>
      </c>
      <c r="I73" s="264">
        <f>SUM(BLB!E73)</f>
        <v>0</v>
      </c>
      <c r="J73" s="259"/>
      <c r="K73" s="276">
        <f>SUM('RSD A'!C73)</f>
        <v>0</v>
      </c>
      <c r="L73" s="85">
        <f>SUM('RSD A'!D73)</f>
        <v>0</v>
      </c>
      <c r="M73" s="264">
        <f>SUM('RSD A'!E73)</f>
        <v>0</v>
      </c>
      <c r="N73" s="259"/>
      <c r="O73" s="276">
        <f>SUM('RSD B'!C73)</f>
        <v>1</v>
      </c>
      <c r="P73" s="85">
        <f>SUM('RSD B'!D73)</f>
        <v>1</v>
      </c>
      <c r="Q73" s="264">
        <f>SUM('RSD B'!E73)</f>
        <v>2</v>
      </c>
      <c r="R73" s="284"/>
      <c r="S73" s="276">
        <f>SUM('RSD C'!C73)</f>
        <v>1</v>
      </c>
      <c r="T73" s="85">
        <f>SUM('RSD C'!D73)</f>
        <v>0</v>
      </c>
      <c r="U73" s="264">
        <f>SUM('RSD C'!E73)</f>
        <v>1</v>
      </c>
      <c r="V73" s="284"/>
      <c r="W73" s="276">
        <f>SUM('RSD D'!C73)</f>
        <v>0</v>
      </c>
      <c r="X73" s="85">
        <f>SUM('RSD D'!D73)</f>
        <v>1</v>
      </c>
      <c r="Y73" s="264">
        <f>SUM('RSD D'!E73)</f>
        <v>1</v>
      </c>
      <c r="Z73" s="38"/>
    </row>
    <row r="74" spans="1:26" ht="13.5" thickBot="1">
      <c r="A74" s="27" t="s">
        <v>114</v>
      </c>
      <c r="B74" t="s">
        <v>395</v>
      </c>
      <c r="C74" s="61" t="s">
        <v>140</v>
      </c>
      <c r="D74" s="66">
        <f>SUM(I74+M74+Q74+U74+Y74)</f>
        <v>5</v>
      </c>
      <c r="E74" s="294" t="s">
        <v>96</v>
      </c>
      <c r="F74" s="294" t="s">
        <v>96</v>
      </c>
      <c r="G74" s="263">
        <f>SUM(BLB!C74)</f>
        <v>0</v>
      </c>
      <c r="H74" s="84">
        <f>SUM(BLB!D74)</f>
        <v>0</v>
      </c>
      <c r="I74" s="264">
        <f>SUM(BLB!E74)</f>
        <v>0</v>
      </c>
      <c r="J74" s="259"/>
      <c r="K74" s="276">
        <f>SUM('RSD A'!C74)</f>
        <v>0</v>
      </c>
      <c r="L74" s="85">
        <f>SUM('RSD A'!D74)</f>
        <v>0</v>
      </c>
      <c r="M74" s="264">
        <f>SUM('RSD A'!E74)</f>
        <v>0</v>
      </c>
      <c r="N74" s="259"/>
      <c r="O74" s="276">
        <f>SUM('RSD B'!C74)</f>
        <v>0</v>
      </c>
      <c r="P74" s="85">
        <f>SUM('RSD B'!D74)</f>
        <v>1</v>
      </c>
      <c r="Q74" s="264">
        <f>SUM('RSD B'!E74)</f>
        <v>1</v>
      </c>
      <c r="R74" s="284"/>
      <c r="S74" s="276">
        <f>SUM('RSD C'!C74)</f>
        <v>1</v>
      </c>
      <c r="T74" s="85">
        <f>SUM('RSD C'!D74)</f>
        <v>1</v>
      </c>
      <c r="U74" s="264">
        <f>SUM('RSD C'!E74)</f>
        <v>2</v>
      </c>
      <c r="V74" s="284"/>
      <c r="W74" s="276">
        <f>SUM('RSD D'!C74)</f>
        <v>0</v>
      </c>
      <c r="X74" s="85">
        <f>SUM('RSD D'!D74)</f>
        <v>2</v>
      </c>
      <c r="Y74" s="264">
        <f>SUM('RSD D'!E74)</f>
        <v>2</v>
      </c>
      <c r="Z74" s="287"/>
    </row>
    <row r="75" spans="1:26" ht="13.5" thickBot="1">
      <c r="A75" s="27" t="s">
        <v>49</v>
      </c>
      <c r="B75" t="s">
        <v>210</v>
      </c>
      <c r="C75" s="61" t="s">
        <v>213</v>
      </c>
      <c r="D75" s="294" t="s">
        <v>96</v>
      </c>
      <c r="E75" s="294" t="s">
        <v>96</v>
      </c>
      <c r="F75" s="294" t="s">
        <v>96</v>
      </c>
      <c r="G75" s="267" t="s">
        <v>96</v>
      </c>
      <c r="H75" s="32" t="s">
        <v>96</v>
      </c>
      <c r="I75" s="268" t="s">
        <v>96</v>
      </c>
      <c r="J75" s="260" t="s">
        <v>96</v>
      </c>
      <c r="K75" s="278" t="s">
        <v>96</v>
      </c>
      <c r="L75" s="21" t="s">
        <v>96</v>
      </c>
      <c r="M75" s="268" t="s">
        <v>96</v>
      </c>
      <c r="N75" s="260" t="s">
        <v>96</v>
      </c>
      <c r="O75" s="278" t="s">
        <v>96</v>
      </c>
      <c r="P75" s="21" t="s">
        <v>96</v>
      </c>
      <c r="Q75" s="268" t="s">
        <v>96</v>
      </c>
      <c r="R75" s="260" t="s">
        <v>96</v>
      </c>
      <c r="S75" s="278" t="s">
        <v>96</v>
      </c>
      <c r="T75" s="21" t="s">
        <v>96</v>
      </c>
      <c r="U75" s="268" t="s">
        <v>96</v>
      </c>
      <c r="V75" s="260" t="s">
        <v>96</v>
      </c>
      <c r="W75" s="278" t="s">
        <v>96</v>
      </c>
      <c r="X75" s="21" t="s">
        <v>96</v>
      </c>
      <c r="Y75" s="268" t="s">
        <v>96</v>
      </c>
      <c r="Z75" s="287"/>
    </row>
    <row r="76" spans="1:26" ht="13.5" thickBot="1">
      <c r="A76" s="27" t="s">
        <v>49</v>
      </c>
      <c r="B76" t="s">
        <v>211</v>
      </c>
      <c r="C76" s="61" t="s">
        <v>155</v>
      </c>
      <c r="D76" s="294" t="s">
        <v>96</v>
      </c>
      <c r="E76" s="294" t="s">
        <v>96</v>
      </c>
      <c r="F76" s="294" t="s">
        <v>96</v>
      </c>
      <c r="G76" s="267" t="s">
        <v>96</v>
      </c>
      <c r="H76" s="32" t="s">
        <v>96</v>
      </c>
      <c r="I76" s="268" t="s">
        <v>96</v>
      </c>
      <c r="J76" s="260" t="s">
        <v>96</v>
      </c>
      <c r="K76" s="278" t="s">
        <v>96</v>
      </c>
      <c r="L76" s="21" t="s">
        <v>96</v>
      </c>
      <c r="M76" s="268" t="s">
        <v>96</v>
      </c>
      <c r="N76" s="260" t="s">
        <v>96</v>
      </c>
      <c r="O76" s="278" t="s">
        <v>96</v>
      </c>
      <c r="P76" s="21" t="s">
        <v>96</v>
      </c>
      <c r="Q76" s="268" t="s">
        <v>96</v>
      </c>
      <c r="R76" s="260" t="s">
        <v>96</v>
      </c>
      <c r="S76" s="278" t="s">
        <v>96</v>
      </c>
      <c r="T76" s="21" t="s">
        <v>96</v>
      </c>
      <c r="U76" s="268" t="s">
        <v>96</v>
      </c>
      <c r="V76" s="260" t="s">
        <v>96</v>
      </c>
      <c r="W76" s="278" t="s">
        <v>96</v>
      </c>
      <c r="X76" s="21" t="s">
        <v>96</v>
      </c>
      <c r="Y76" s="268" t="s">
        <v>96</v>
      </c>
      <c r="Z76" s="287"/>
    </row>
    <row r="77" spans="1:26" ht="13.5" thickBot="1">
      <c r="A77" s="74" t="s">
        <v>49</v>
      </c>
      <c r="B77" t="s">
        <v>212</v>
      </c>
      <c r="C77" s="61" t="s">
        <v>156</v>
      </c>
      <c r="D77" s="294" t="s">
        <v>96</v>
      </c>
      <c r="E77" s="294" t="s">
        <v>96</v>
      </c>
      <c r="F77" s="294" t="s">
        <v>96</v>
      </c>
      <c r="G77" s="271" t="s">
        <v>96</v>
      </c>
      <c r="H77" s="98" t="s">
        <v>96</v>
      </c>
      <c r="I77" s="272" t="s">
        <v>96</v>
      </c>
      <c r="J77" s="262" t="s">
        <v>96</v>
      </c>
      <c r="K77" s="281" t="s">
        <v>96</v>
      </c>
      <c r="L77" s="71" t="s">
        <v>96</v>
      </c>
      <c r="M77" s="272" t="s">
        <v>96</v>
      </c>
      <c r="N77" s="262" t="s">
        <v>96</v>
      </c>
      <c r="O77" s="281" t="s">
        <v>96</v>
      </c>
      <c r="P77" s="71" t="s">
        <v>96</v>
      </c>
      <c r="Q77" s="272" t="s">
        <v>96</v>
      </c>
      <c r="R77" s="262" t="s">
        <v>96</v>
      </c>
      <c r="S77" s="281" t="s">
        <v>96</v>
      </c>
      <c r="T77" s="71" t="s">
        <v>96</v>
      </c>
      <c r="U77" s="272" t="s">
        <v>96</v>
      </c>
      <c r="V77" s="262" t="s">
        <v>96</v>
      </c>
      <c r="W77" s="281" t="s">
        <v>96</v>
      </c>
      <c r="X77" s="71" t="s">
        <v>96</v>
      </c>
      <c r="Y77" s="272" t="s">
        <v>96</v>
      </c>
      <c r="Z77" s="36"/>
    </row>
    <row r="78" spans="1:26" ht="5.25" customHeight="1" thickBot="1">
      <c r="A78" s="87"/>
      <c r="B78" s="235"/>
      <c r="C78" s="89"/>
      <c r="D78" s="297"/>
      <c r="E78" s="297"/>
      <c r="F78" s="298"/>
      <c r="G78" s="265"/>
      <c r="H78" s="97"/>
      <c r="I78" s="273"/>
      <c r="J78" s="176"/>
      <c r="K78" s="282"/>
      <c r="L78" s="93"/>
      <c r="M78" s="273"/>
      <c r="N78" s="176"/>
      <c r="O78" s="279"/>
      <c r="P78" s="93"/>
      <c r="Q78" s="273"/>
      <c r="R78" s="176"/>
      <c r="S78" s="282"/>
      <c r="T78" s="93"/>
      <c r="U78" s="273"/>
      <c r="V78" s="176"/>
      <c r="W78" s="282"/>
      <c r="X78" s="93"/>
      <c r="Y78" s="273"/>
      <c r="Z78" s="143"/>
    </row>
    <row r="79" spans="1:26" ht="13.5" thickBot="1">
      <c r="A79" s="83" t="s">
        <v>173</v>
      </c>
      <c r="B79" t="s">
        <v>170</v>
      </c>
      <c r="C79" s="61" t="s">
        <v>171</v>
      </c>
      <c r="D79" s="66">
        <f>SUM(I79+M79+Q79+U79+Y79)</f>
        <v>44</v>
      </c>
      <c r="E79" s="99">
        <f>SUM(BLB!F79+'RSD A'!F79+'RSD B'!F79+'RSD C'!F79+'RSD D'!F79)</f>
        <v>44</v>
      </c>
      <c r="F79" s="258">
        <f>SUM(D79-E79)</f>
        <v>0</v>
      </c>
      <c r="G79" s="263">
        <f>SUM(BLB!C79)</f>
        <v>0</v>
      </c>
      <c r="H79" s="84">
        <f>SUM(BLB!D79)</f>
        <v>0</v>
      </c>
      <c r="I79" s="264">
        <f>SUM(BLB!E79)</f>
        <v>0</v>
      </c>
      <c r="J79" s="259"/>
      <c r="K79" s="276">
        <f>SUM('RSD A'!C79)</f>
        <v>0</v>
      </c>
      <c r="L79" s="85">
        <f>SUM('RSD A'!D79)</f>
        <v>0</v>
      </c>
      <c r="M79" s="264">
        <f>SUM('RSD A'!E79)</f>
        <v>0</v>
      </c>
      <c r="N79" s="259"/>
      <c r="O79" s="276">
        <f>SUM('RSD B'!C79)</f>
        <v>0</v>
      </c>
      <c r="P79" s="85">
        <f>SUM('RSD B'!D79)</f>
        <v>0</v>
      </c>
      <c r="Q79" s="264">
        <f>SUM('RSD B'!E79)</f>
        <v>44</v>
      </c>
      <c r="R79" s="284"/>
      <c r="S79" s="276">
        <f>SUM('RSD C'!C79)</f>
        <v>0</v>
      </c>
      <c r="T79" s="85">
        <f>SUM('RSD C'!D79)</f>
        <v>0</v>
      </c>
      <c r="U79" s="264">
        <f>SUM('RSD C'!E79)</f>
        <v>0</v>
      </c>
      <c r="V79" s="284"/>
      <c r="W79" s="276">
        <f>SUM('RSD D'!C79)</f>
        <v>0</v>
      </c>
      <c r="X79" s="85">
        <f>SUM('RSD D'!D79)</f>
        <v>0</v>
      </c>
      <c r="Y79" s="264">
        <f>SUM('RSD D'!E79)</f>
        <v>0</v>
      </c>
      <c r="Z79" s="288"/>
    </row>
    <row r="80" spans="1:26" ht="13.5" thickBot="1">
      <c r="A80" s="53"/>
      <c r="D80" s="1"/>
      <c r="E80" s="1"/>
      <c r="F80" s="78" t="s">
        <v>174</v>
      </c>
      <c r="G80" s="76">
        <f>SUM(G4:G79)</f>
        <v>58</v>
      </c>
      <c r="H80" s="77">
        <f>SUM(H4:H79)</f>
        <v>40</v>
      </c>
      <c r="I80" s="274">
        <f>SUM(I4:I79)</f>
        <v>98</v>
      </c>
      <c r="J80" s="275"/>
      <c r="K80" s="76">
        <f>SUM(K4:K79)</f>
        <v>133</v>
      </c>
      <c r="L80" s="77">
        <f>SUM(L4:L79)</f>
        <v>116</v>
      </c>
      <c r="M80" s="274">
        <f>SUM(M4:M79)</f>
        <v>249</v>
      </c>
      <c r="N80" s="275"/>
      <c r="O80" s="283">
        <f>SUM(O4:O79)</f>
        <v>148</v>
      </c>
      <c r="P80" s="77">
        <f>SUM(P4:P79)</f>
        <v>134</v>
      </c>
      <c r="Q80" s="274">
        <f>SUM(Q4:Q79)</f>
        <v>326</v>
      </c>
      <c r="R80" s="285"/>
      <c r="S80" s="76">
        <f>SUM(S4:S79)</f>
        <v>126</v>
      </c>
      <c r="T80" s="77">
        <f>SUM(T4:T79)</f>
        <v>109</v>
      </c>
      <c r="U80" s="286">
        <f>SUM(U4:U79)</f>
        <v>235</v>
      </c>
      <c r="V80" s="275"/>
      <c r="W80" s="76">
        <f>SUM(W4:W79)</f>
        <v>113</v>
      </c>
      <c r="X80" s="77">
        <f>SUM(X4:X79)</f>
        <v>73</v>
      </c>
      <c r="Y80" s="274">
        <f>SUM(Y4:Y79)</f>
        <v>186</v>
      </c>
      <c r="Z80" s="289"/>
    </row>
    <row r="81" spans="1:25" ht="12.75">
      <c r="A81" s="320"/>
      <c r="B81" s="321"/>
      <c r="C81" s="204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82">
        <v>40840</v>
      </c>
      <c r="B82" s="64" t="s">
        <v>259</v>
      </c>
      <c r="C82" s="204"/>
      <c r="D82" s="4">
        <f>SUM(D4:D79)</f>
        <v>1112</v>
      </c>
      <c r="E82" s="4">
        <f>SUM(E4:E79)</f>
        <v>1205</v>
      </c>
      <c r="F82" s="4">
        <f>SUM(F4:F79)</f>
        <v>-93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8" ht="12.75">
      <c r="A83" s="82">
        <v>40918</v>
      </c>
      <c r="B83" s="65" t="s">
        <v>260</v>
      </c>
      <c r="C83" s="204"/>
      <c r="F83" s="17" t="s">
        <v>86</v>
      </c>
      <c r="G83" s="17"/>
      <c r="H83" s="17"/>
    </row>
    <row r="84" spans="6:8" ht="12.75">
      <c r="F84" s="17"/>
      <c r="G84" s="17"/>
      <c r="H84" s="17"/>
    </row>
    <row r="85" spans="6:8" ht="13.5" thickBot="1">
      <c r="F85" s="17"/>
      <c r="G85" s="17"/>
      <c r="H85" s="17"/>
    </row>
    <row r="86" spans="1:8" ht="13.5" thickBot="1">
      <c r="A86" s="195"/>
      <c r="B86" s="306" t="s">
        <v>257</v>
      </c>
      <c r="C86" s="304"/>
      <c r="F86" s="17"/>
      <c r="G86" s="17"/>
      <c r="H86" s="17"/>
    </row>
    <row r="87" spans="1:8" ht="12.75">
      <c r="A87" s="308" t="s">
        <v>251</v>
      </c>
      <c r="B87" s="309" t="s">
        <v>254</v>
      </c>
      <c r="C87" s="310">
        <f>SUM(E15+E16+E17+E25+E30+E45+E46+E47+E48+E49+E50+E51+E52+E55+E56+E79)</f>
        <v>565</v>
      </c>
      <c r="F87" s="17"/>
      <c r="G87" s="17"/>
      <c r="H87" s="17"/>
    </row>
    <row r="88" spans="1:8" ht="12.75">
      <c r="A88" s="311" t="s">
        <v>252</v>
      </c>
      <c r="B88" s="307" t="s">
        <v>253</v>
      </c>
      <c r="C88" s="312">
        <f>SUM(FE4+E18+E20+E21+E22+E23+E54)</f>
        <v>391</v>
      </c>
      <c r="F88" s="17"/>
      <c r="G88" s="17"/>
      <c r="H88" s="17"/>
    </row>
    <row r="89" spans="1:8" ht="12.75">
      <c r="A89" s="311" t="s">
        <v>255</v>
      </c>
      <c r="B89" s="307" t="s">
        <v>256</v>
      </c>
      <c r="C89" s="312">
        <f>SUM(E58+E61+E62+E63)</f>
        <v>177</v>
      </c>
      <c r="F89" s="17"/>
      <c r="G89" s="17"/>
      <c r="H89" s="17"/>
    </row>
    <row r="90" spans="1:8" ht="13.5" thickBot="1">
      <c r="A90" s="313" t="s">
        <v>506</v>
      </c>
      <c r="B90" s="314" t="s">
        <v>507</v>
      </c>
      <c r="C90" s="315">
        <f>SUM(E4+E5+E6+E7)</f>
        <v>17</v>
      </c>
      <c r="F90" s="17"/>
      <c r="G90" s="17"/>
      <c r="H90" s="17"/>
    </row>
    <row r="91" spans="2:6" ht="12.75">
      <c r="B91" s="5"/>
      <c r="C91" s="5" t="s">
        <v>228</v>
      </c>
      <c r="D91" s="145" t="s">
        <v>120</v>
      </c>
      <c r="E91" s="146" t="s">
        <v>121</v>
      </c>
      <c r="F91" s="147" t="s">
        <v>81</v>
      </c>
    </row>
    <row r="92" spans="2:6" ht="12.75">
      <c r="B92" s="10"/>
      <c r="C92" s="10" t="s">
        <v>101</v>
      </c>
      <c r="D92" s="199">
        <f>SUM(G8+K8+O8+S8+W8+G19+K19+O19+S19+W19+G21+K21+O21+S21+W21+G22+K22+O22+S22+W22+G23+K23+O23+S23+W23+G14+K14+O14+S14+W14+G18+K18+O18+S18+W18+G20+K20+O20+S20+W20+G54+K54+O54+S54+W54+G58+K58+O58+S58+W58+G59+K59+O59+S59+W59+G60+K60+O60+S60+W60)</f>
        <v>297</v>
      </c>
      <c r="E92" s="200">
        <f>SUM(H8+L8+P8+T8+X8+H19+L19+P19+T19+X19+H21+L21+P21+T21+X21+H22+L22+P22+T22+X22+H23+L23+P23+T23+X23+H14+L14+P14+T14+X14+H18+L18+P18+T18+X18+H20+L20+P20+T20+X20+H54+L54+P54+T54+X54+H58+L58+P58+T58+X58+H59+L59+P59+T59+X59+H60+L60+P60+T60+X60)</f>
        <v>233</v>
      </c>
      <c r="F92" s="27">
        <f>SUM(D92:E92)</f>
        <v>530</v>
      </c>
    </row>
    <row r="93" spans="2:6" ht="12.75">
      <c r="B93" s="10"/>
      <c r="C93" s="10" t="s">
        <v>102</v>
      </c>
      <c r="D93" s="199">
        <f>SUM(G4+K4+O4+S4+W4+G5+K5+O5+S5+W5+G6+K6+O6+S6+W6+G7+K7+O7+S7+W7+G25+K25+O25+S25+W25+G28+K28+O28+S28+W28+G15+K15+O15+S15+W15+G61+K61+O61+S61+W61)</f>
        <v>51</v>
      </c>
      <c r="E93" s="200">
        <f>SUM(H4+L4+P4+T4+X4+H5+L5+P5+T5+X5+H6+L6+P6+T6+X6+H7+L7+P7+T7+X7+H25+L25+P25+T25+X25+H28+L28+P28+T28+X28+H15+L15+P15+T15+X15+H61+L61+P61+T61+X61)</f>
        <v>13</v>
      </c>
      <c r="F93" s="27">
        <f>SUM(D93:E93)</f>
        <v>64</v>
      </c>
    </row>
    <row r="94" spans="2:6" ht="12.75">
      <c r="B94" s="10"/>
      <c r="C94" s="10" t="s">
        <v>103</v>
      </c>
      <c r="D94" s="199">
        <f>SUM(G9+K9+O9+S9+W9+G10+K10+O10+S10+W10+G11+K11+O11+S11+W11+G12+K12+O12+S12+W12+G16+K16+O16+S16+W16+G30+K30+O30+S30+W30+G31+K31+O31+S31+W31+G32+K32+O32+S32+W32+G33+K33+O33+S33+W33+G45+K45+O45+S45+W45+G46+K46+O46+S46+W46+G47+K47+O47+S47+W47+G48+K48+O48+S48+W48+G49+K49+O49+S49+W49+G50+K50+O50+S50+W50+G51+K51+O51+S51+W51+G52+K52+O52+S52+W52+G55+K55+O55+S55+W55+G56+K56+O56+S56+W56+G62+K62+O62+S62+W62+G63+K63+O63+S63+W63+G73+K73+O73+S73+W73+G74+K74+O74+S74+W74+G79+K79+O79+S79+W79)</f>
        <v>221</v>
      </c>
      <c r="E94" s="200">
        <f>SUM(H9+L9+P9+T9+X9+H10+L10+P10+T10+X10+H11+L11+P11+T11+X11+H12+L12+P12+T12+X12+H16+L16+P16+T16+X16+H30+L30+P30+T30+X30+H31+L31+P31+T31+X31+H32+L32+P32+T32+X32+H33+L33+P33+T33+X33+H45+L45+P45+T45+X45+H46+L46+P46+T46+X46+H47+L47+P47+T47+X47+H48+L48+P48+T48+X48+H49+L49+P49+T49+X49+H50+L50+P50+T50+X50+H51+L51+P51+T51+X51+H52+L52+P52+T52+X52+H55+L55+P55+T55+X55+H56+L56+P56+T56+X56+H62+L62+P62+T62+X62+H63+L63+P63+T63+X63+H73+L73+P73+T73+X73+H74+L74+P74+T74+X74+H79+L79+P79+T79+X79)</f>
        <v>223</v>
      </c>
      <c r="F94" s="27">
        <f>SUM(D94:E94)</f>
        <v>444</v>
      </c>
    </row>
    <row r="95" spans="2:8" ht="12.75">
      <c r="B95" s="10"/>
      <c r="C95" s="10" t="s">
        <v>104</v>
      </c>
      <c r="D95" s="201">
        <f>SUM(D92:D94)</f>
        <v>569</v>
      </c>
      <c r="E95" s="202">
        <f>SUM(E92:E94)</f>
        <v>469</v>
      </c>
      <c r="F95" s="30">
        <f>SUM(F92:F94)</f>
        <v>1038</v>
      </c>
      <c r="H95" s="4"/>
    </row>
  </sheetData>
  <printOptions gridLines="1" horizontalCentered="1" verticalCentered="1"/>
  <pageMargins left="0.17" right="0.24" top="0.31" bottom="0.18" header="0.17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Mai 2011 </oddHeader>
    <oddFooter>&amp;R&amp;8&amp;U&amp;F&amp;A</oddFooter>
  </headerFooter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6.57421875" style="63" bestFit="1" customWidth="1"/>
    <col min="3" max="3" width="34.140625" style="63" bestFit="1" customWidth="1"/>
  </cols>
  <sheetData>
    <row r="1" spans="1:3" ht="12.75">
      <c r="A1" s="4" t="s">
        <v>71</v>
      </c>
      <c r="B1" s="4" t="s">
        <v>6</v>
      </c>
      <c r="C1" s="4" t="s">
        <v>70</v>
      </c>
    </row>
    <row r="2" spans="1:3" ht="12.75">
      <c r="A2" s="4" t="s">
        <v>72</v>
      </c>
      <c r="B2" s="62"/>
      <c r="C2" s="62"/>
    </row>
    <row r="3" ht="3" customHeight="1"/>
    <row r="4" spans="1:3" ht="12.75">
      <c r="A4" s="1" t="s">
        <v>524</v>
      </c>
      <c r="B4" t="s">
        <v>567</v>
      </c>
      <c r="C4" t="s">
        <v>618</v>
      </c>
    </row>
    <row r="5" spans="1:3" ht="12.75">
      <c r="A5" s="1" t="s">
        <v>524</v>
      </c>
      <c r="B5" t="s">
        <v>567</v>
      </c>
      <c r="C5" t="s">
        <v>493</v>
      </c>
    </row>
    <row r="6" spans="1:3" ht="12.75">
      <c r="A6" s="1" t="s">
        <v>524</v>
      </c>
      <c r="B6" t="s">
        <v>567</v>
      </c>
      <c r="C6" t="s">
        <v>494</v>
      </c>
    </row>
    <row r="7" spans="1:3" ht="12.75">
      <c r="A7" s="1" t="s">
        <v>524</v>
      </c>
      <c r="B7" t="s">
        <v>567</v>
      </c>
      <c r="C7" t="s">
        <v>598</v>
      </c>
    </row>
    <row r="8" spans="1:3" ht="12.75">
      <c r="A8" s="1" t="s">
        <v>524</v>
      </c>
      <c r="B8" t="s">
        <v>525</v>
      </c>
      <c r="C8" t="s">
        <v>598</v>
      </c>
    </row>
    <row r="9" spans="1:3" ht="12.75">
      <c r="A9" s="1" t="s">
        <v>524</v>
      </c>
      <c r="B9" t="s">
        <v>525</v>
      </c>
      <c r="C9" t="s">
        <v>598</v>
      </c>
    </row>
    <row r="10" spans="1:3" ht="12.75">
      <c r="A10" s="1" t="s">
        <v>524</v>
      </c>
      <c r="B10" t="s">
        <v>525</v>
      </c>
      <c r="C10" t="s">
        <v>598</v>
      </c>
    </row>
    <row r="11" spans="1:3" ht="12.75">
      <c r="A11" s="1" t="s">
        <v>524</v>
      </c>
      <c r="B11" t="s">
        <v>525</v>
      </c>
      <c r="C11" t="s">
        <v>598</v>
      </c>
    </row>
    <row r="12" spans="1:3" ht="12.75">
      <c r="A12" s="1" t="s">
        <v>524</v>
      </c>
      <c r="B12" t="s">
        <v>525</v>
      </c>
      <c r="C12" t="s">
        <v>598</v>
      </c>
    </row>
    <row r="13" spans="1:3" ht="12.75">
      <c r="A13" s="1" t="s">
        <v>524</v>
      </c>
      <c r="B13" t="s">
        <v>525</v>
      </c>
      <c r="C13" t="s">
        <v>598</v>
      </c>
    </row>
    <row r="14" spans="1:3" ht="12.75">
      <c r="A14" s="1" t="s">
        <v>526</v>
      </c>
      <c r="B14" t="s">
        <v>401</v>
      </c>
      <c r="C14" t="s">
        <v>508</v>
      </c>
    </row>
    <row r="15" spans="1:3" ht="12.75">
      <c r="A15" s="1">
        <v>19</v>
      </c>
      <c r="B15" t="s">
        <v>539</v>
      </c>
      <c r="C15" t="s">
        <v>519</v>
      </c>
    </row>
    <row r="16" spans="1:3" ht="12.75">
      <c r="A16" s="1">
        <v>19</v>
      </c>
      <c r="B16" t="s">
        <v>540</v>
      </c>
      <c r="C16" t="s">
        <v>519</v>
      </c>
    </row>
    <row r="17" spans="1:3" ht="12.75">
      <c r="A17" s="1">
        <v>19</v>
      </c>
      <c r="B17" t="s">
        <v>540</v>
      </c>
      <c r="C17" t="s">
        <v>519</v>
      </c>
    </row>
    <row r="18" spans="1:3" ht="12.75">
      <c r="A18" s="1">
        <v>19</v>
      </c>
      <c r="B18" t="s">
        <v>540</v>
      </c>
      <c r="C18" t="s">
        <v>519</v>
      </c>
    </row>
    <row r="19" spans="1:3" ht="12.75">
      <c r="A19" s="1">
        <v>19</v>
      </c>
      <c r="B19" t="s">
        <v>540</v>
      </c>
      <c r="C19" t="s">
        <v>519</v>
      </c>
    </row>
    <row r="20" spans="1:3" ht="12.75">
      <c r="A20" s="1">
        <v>19</v>
      </c>
      <c r="B20" t="s">
        <v>540</v>
      </c>
      <c r="C20" t="s">
        <v>458</v>
      </c>
    </row>
    <row r="21" spans="1:3" ht="12.75">
      <c r="A21" s="1">
        <v>19</v>
      </c>
      <c r="B21" t="s">
        <v>540</v>
      </c>
      <c r="C21" t="s">
        <v>458</v>
      </c>
    </row>
    <row r="22" spans="1:3" ht="12.75">
      <c r="A22" s="1">
        <v>19</v>
      </c>
      <c r="B22" t="s">
        <v>540</v>
      </c>
      <c r="C22" t="s">
        <v>458</v>
      </c>
    </row>
    <row r="23" spans="1:3" ht="12.75">
      <c r="A23" s="1">
        <v>20</v>
      </c>
      <c r="B23" t="s">
        <v>427</v>
      </c>
      <c r="C23" t="s">
        <v>487</v>
      </c>
    </row>
    <row r="24" spans="1:3" ht="12.75">
      <c r="A24" s="1">
        <v>20</v>
      </c>
      <c r="B24" t="s">
        <v>427</v>
      </c>
      <c r="C24" t="s">
        <v>611</v>
      </c>
    </row>
    <row r="25" spans="1:3" ht="12.75">
      <c r="A25" s="1">
        <v>20</v>
      </c>
      <c r="B25" t="s">
        <v>427</v>
      </c>
      <c r="C25" t="s">
        <v>612</v>
      </c>
    </row>
    <row r="26" spans="1:3" ht="12.75">
      <c r="A26" s="1" t="s">
        <v>440</v>
      </c>
      <c r="B26" t="s">
        <v>530</v>
      </c>
      <c r="C26" t="s">
        <v>510</v>
      </c>
    </row>
    <row r="27" spans="1:3" ht="12.75">
      <c r="A27" s="1" t="s">
        <v>440</v>
      </c>
      <c r="B27" t="s">
        <v>530</v>
      </c>
      <c r="C27" t="s">
        <v>442</v>
      </c>
    </row>
    <row r="28" spans="1:3" ht="12.75">
      <c r="A28" s="1" t="s">
        <v>440</v>
      </c>
      <c r="B28" t="s">
        <v>530</v>
      </c>
      <c r="C28" t="s">
        <v>442</v>
      </c>
    </row>
    <row r="29" spans="1:3" ht="12.75">
      <c r="A29" s="1" t="s">
        <v>440</v>
      </c>
      <c r="B29" t="s">
        <v>530</v>
      </c>
      <c r="C29" t="s">
        <v>442</v>
      </c>
    </row>
    <row r="30" spans="1:3" ht="12.75">
      <c r="A30" s="1" t="s">
        <v>440</v>
      </c>
      <c r="B30" t="s">
        <v>13</v>
      </c>
      <c r="C30" t="s">
        <v>536</v>
      </c>
    </row>
    <row r="31" spans="1:3" ht="12.75">
      <c r="A31" s="1" t="s">
        <v>440</v>
      </c>
      <c r="B31" t="s">
        <v>13</v>
      </c>
      <c r="C31" t="s">
        <v>569</v>
      </c>
    </row>
    <row r="32" spans="1:3" ht="12.75">
      <c r="A32" s="1" t="s">
        <v>440</v>
      </c>
      <c r="B32" t="s">
        <v>13</v>
      </c>
      <c r="C32" t="s">
        <v>624</v>
      </c>
    </row>
    <row r="33" spans="1:3" ht="12.75">
      <c r="A33" s="1" t="s">
        <v>440</v>
      </c>
      <c r="B33" t="s">
        <v>13</v>
      </c>
      <c r="C33" t="s">
        <v>601</v>
      </c>
    </row>
    <row r="34" spans="1:3" ht="12.75">
      <c r="A34" s="1" t="s">
        <v>440</v>
      </c>
      <c r="B34" t="s">
        <v>13</v>
      </c>
      <c r="C34" t="s">
        <v>601</v>
      </c>
    </row>
    <row r="35" spans="1:3" ht="12.75">
      <c r="A35" s="1" t="s">
        <v>440</v>
      </c>
      <c r="B35" t="s">
        <v>13</v>
      </c>
      <c r="C35" t="s">
        <v>531</v>
      </c>
    </row>
    <row r="36" spans="1:3" ht="12.75">
      <c r="A36" s="1" t="s">
        <v>440</v>
      </c>
      <c r="B36" t="s">
        <v>13</v>
      </c>
      <c r="C36" t="s">
        <v>531</v>
      </c>
    </row>
    <row r="37" spans="1:3" ht="12.75">
      <c r="A37" s="1" t="s">
        <v>440</v>
      </c>
      <c r="B37" t="s">
        <v>13</v>
      </c>
      <c r="C37" t="s">
        <v>620</v>
      </c>
    </row>
    <row r="38" spans="1:3" ht="12.75">
      <c r="A38" s="1" t="s">
        <v>440</v>
      </c>
      <c r="B38" t="s">
        <v>13</v>
      </c>
      <c r="C38" t="s">
        <v>620</v>
      </c>
    </row>
    <row r="39" spans="1:3" ht="12.75">
      <c r="A39" s="1" t="s">
        <v>440</v>
      </c>
      <c r="B39" t="s">
        <v>13</v>
      </c>
      <c r="C39" t="s">
        <v>462</v>
      </c>
    </row>
    <row r="40" spans="1:3" ht="12.75">
      <c r="A40" s="1" t="s">
        <v>440</v>
      </c>
      <c r="B40" t="s">
        <v>13</v>
      </c>
      <c r="C40" t="s">
        <v>462</v>
      </c>
    </row>
    <row r="41" spans="1:3" ht="12.75">
      <c r="A41" s="1" t="s">
        <v>440</v>
      </c>
      <c r="B41" t="s">
        <v>13</v>
      </c>
      <c r="C41" t="s">
        <v>605</v>
      </c>
    </row>
    <row r="42" spans="1:3" ht="12.75">
      <c r="A42" s="1" t="s">
        <v>440</v>
      </c>
      <c r="B42" t="s">
        <v>13</v>
      </c>
      <c r="C42" t="s">
        <v>571</v>
      </c>
    </row>
    <row r="43" spans="1:3" ht="12.75">
      <c r="A43" s="1" t="s">
        <v>440</v>
      </c>
      <c r="B43" t="s">
        <v>13</v>
      </c>
      <c r="C43" t="s">
        <v>571</v>
      </c>
    </row>
    <row r="44" spans="1:3" ht="12.75">
      <c r="A44" s="1" t="s">
        <v>440</v>
      </c>
      <c r="B44" t="s">
        <v>13</v>
      </c>
      <c r="C44" t="s">
        <v>572</v>
      </c>
    </row>
    <row r="45" spans="1:3" ht="12.75">
      <c r="A45" s="1" t="s">
        <v>440</v>
      </c>
      <c r="B45" t="s">
        <v>13</v>
      </c>
      <c r="C45" t="s">
        <v>600</v>
      </c>
    </row>
    <row r="46" spans="1:3" ht="12.75">
      <c r="A46" s="1" t="s">
        <v>440</v>
      </c>
      <c r="B46" t="s">
        <v>13</v>
      </c>
      <c r="C46" t="s">
        <v>600</v>
      </c>
    </row>
    <row r="47" spans="1:3" ht="12.75">
      <c r="A47" s="1" t="s">
        <v>440</v>
      </c>
      <c r="B47" t="s">
        <v>13</v>
      </c>
      <c r="C47" t="s">
        <v>600</v>
      </c>
    </row>
    <row r="48" spans="1:3" ht="12.75">
      <c r="A48" s="1" t="s">
        <v>440</v>
      </c>
      <c r="B48" t="s">
        <v>13</v>
      </c>
      <c r="C48" t="s">
        <v>621</v>
      </c>
    </row>
    <row r="49" spans="1:3" ht="12.75">
      <c r="A49" s="1" t="s">
        <v>440</v>
      </c>
      <c r="B49" t="s">
        <v>13</v>
      </c>
      <c r="C49" t="s">
        <v>622</v>
      </c>
    </row>
    <row r="50" spans="1:3" ht="12.75">
      <c r="A50" s="1" t="s">
        <v>440</v>
      </c>
      <c r="B50" t="s">
        <v>13</v>
      </c>
      <c r="C50" t="s">
        <v>619</v>
      </c>
    </row>
    <row r="51" spans="1:3" ht="12.75">
      <c r="A51" s="1" t="s">
        <v>440</v>
      </c>
      <c r="B51" t="s">
        <v>13</v>
      </c>
      <c r="C51" t="s">
        <v>623</v>
      </c>
    </row>
    <row r="52" spans="1:3" ht="12.75">
      <c r="A52" s="1">
        <v>29</v>
      </c>
      <c r="B52" t="s">
        <v>430</v>
      </c>
      <c r="C52" t="s">
        <v>508</v>
      </c>
    </row>
    <row r="53" spans="1:3" ht="12.75">
      <c r="A53" s="1">
        <v>29</v>
      </c>
      <c r="B53" t="s">
        <v>430</v>
      </c>
      <c r="C53" t="s">
        <v>508</v>
      </c>
    </row>
    <row r="54" spans="1:3" ht="12.75">
      <c r="A54" s="1">
        <v>29</v>
      </c>
      <c r="B54" t="s">
        <v>430</v>
      </c>
      <c r="C54" t="s">
        <v>613</v>
      </c>
    </row>
    <row r="55" spans="1:3" ht="12.75">
      <c r="A55" s="1">
        <v>30</v>
      </c>
      <c r="B55" t="s">
        <v>432</v>
      </c>
      <c r="C55" t="s">
        <v>548</v>
      </c>
    </row>
    <row r="56" spans="1:3" ht="12.75">
      <c r="A56" s="1">
        <v>30</v>
      </c>
      <c r="B56" t="s">
        <v>432</v>
      </c>
      <c r="C56" t="s">
        <v>508</v>
      </c>
    </row>
    <row r="57" spans="1:3" ht="12.75">
      <c r="A57" s="1">
        <v>30</v>
      </c>
      <c r="B57" t="s">
        <v>432</v>
      </c>
      <c r="C57" t="s">
        <v>431</v>
      </c>
    </row>
    <row r="58" spans="1:3" ht="12.75">
      <c r="A58" s="1">
        <v>30</v>
      </c>
      <c r="B58" t="s">
        <v>432</v>
      </c>
      <c r="C58" t="s">
        <v>614</v>
      </c>
    </row>
    <row r="59" spans="1:3" ht="12.75">
      <c r="A59" s="1">
        <v>30</v>
      </c>
      <c r="B59" t="s">
        <v>432</v>
      </c>
      <c r="C59" t="s">
        <v>488</v>
      </c>
    </row>
    <row r="60" spans="1:3" ht="12.75">
      <c r="A60" s="1">
        <v>30</v>
      </c>
      <c r="B60" t="s">
        <v>432</v>
      </c>
      <c r="C60" t="s">
        <v>434</v>
      </c>
    </row>
    <row r="61" spans="1:3" ht="12.75">
      <c r="A61" s="1">
        <v>30</v>
      </c>
      <c r="B61" t="s">
        <v>432</v>
      </c>
      <c r="C61" t="s">
        <v>459</v>
      </c>
    </row>
    <row r="62" spans="1:3" ht="12.75">
      <c r="A62" s="1">
        <v>30</v>
      </c>
      <c r="B62" t="s">
        <v>432</v>
      </c>
      <c r="C62" t="s">
        <v>510</v>
      </c>
    </row>
    <row r="63" spans="1:3" ht="12.75">
      <c r="A63" s="1">
        <v>30</v>
      </c>
      <c r="B63" t="s">
        <v>432</v>
      </c>
      <c r="C63" t="s">
        <v>510</v>
      </c>
    </row>
    <row r="64" spans="1:3" ht="12.75">
      <c r="A64" s="1">
        <v>30</v>
      </c>
      <c r="B64" t="s">
        <v>432</v>
      </c>
      <c r="C64" t="s">
        <v>510</v>
      </c>
    </row>
    <row r="65" spans="1:3" ht="12.75">
      <c r="A65" s="1">
        <v>30</v>
      </c>
      <c r="B65" t="s">
        <v>432</v>
      </c>
      <c r="C65" t="s">
        <v>442</v>
      </c>
    </row>
    <row r="66" spans="1:3" ht="12.75">
      <c r="A66" s="1">
        <v>31</v>
      </c>
      <c r="B66" t="s">
        <v>433</v>
      </c>
      <c r="C66" t="s">
        <v>548</v>
      </c>
    </row>
    <row r="67" spans="1:3" ht="12.75">
      <c r="A67" s="1">
        <v>31</v>
      </c>
      <c r="B67" t="s">
        <v>433</v>
      </c>
      <c r="C67" t="s">
        <v>548</v>
      </c>
    </row>
    <row r="68" spans="1:3" ht="12.75">
      <c r="A68" s="1">
        <v>31</v>
      </c>
      <c r="B68" t="s">
        <v>433</v>
      </c>
      <c r="C68" t="s">
        <v>508</v>
      </c>
    </row>
    <row r="69" spans="1:3" ht="12.75">
      <c r="A69" s="1">
        <v>31</v>
      </c>
      <c r="B69" t="s">
        <v>433</v>
      </c>
      <c r="C69" t="s">
        <v>508</v>
      </c>
    </row>
    <row r="70" spans="1:3" ht="12.75">
      <c r="A70" s="1">
        <v>31</v>
      </c>
      <c r="B70" t="s">
        <v>433</v>
      </c>
      <c r="C70" t="s">
        <v>508</v>
      </c>
    </row>
    <row r="71" spans="1:3" ht="12.75">
      <c r="A71" s="1">
        <v>31</v>
      </c>
      <c r="B71" t="s">
        <v>433</v>
      </c>
      <c r="C71" t="s">
        <v>508</v>
      </c>
    </row>
    <row r="72" spans="1:3" ht="12.75">
      <c r="A72" s="1">
        <v>31</v>
      </c>
      <c r="B72" t="s">
        <v>433</v>
      </c>
      <c r="C72" t="s">
        <v>508</v>
      </c>
    </row>
    <row r="73" spans="1:3" ht="12.75">
      <c r="A73" s="1">
        <v>31</v>
      </c>
      <c r="B73" t="s">
        <v>433</v>
      </c>
      <c r="C73" t="s">
        <v>508</v>
      </c>
    </row>
    <row r="74" spans="1:3" ht="12.75">
      <c r="A74" s="1">
        <v>31</v>
      </c>
      <c r="B74" t="s">
        <v>433</v>
      </c>
      <c r="C74" t="s">
        <v>508</v>
      </c>
    </row>
    <row r="75" spans="1:3" ht="12.75">
      <c r="A75" s="1">
        <v>31</v>
      </c>
      <c r="B75" t="s">
        <v>433</v>
      </c>
      <c r="C75" t="s">
        <v>508</v>
      </c>
    </row>
    <row r="76" spans="1:3" ht="12.75">
      <c r="A76" s="1">
        <v>31</v>
      </c>
      <c r="B76" t="s">
        <v>433</v>
      </c>
      <c r="C76" t="s">
        <v>508</v>
      </c>
    </row>
    <row r="77" spans="1:3" ht="12.75">
      <c r="A77" s="1">
        <v>31</v>
      </c>
      <c r="B77" t="s">
        <v>433</v>
      </c>
      <c r="C77" t="s">
        <v>508</v>
      </c>
    </row>
    <row r="78" spans="1:3" ht="12.75">
      <c r="A78" s="1">
        <v>31</v>
      </c>
      <c r="B78" t="s">
        <v>433</v>
      </c>
      <c r="C78" t="s">
        <v>508</v>
      </c>
    </row>
    <row r="79" spans="1:3" ht="12.75">
      <c r="A79" s="1">
        <v>31</v>
      </c>
      <c r="B79" t="s">
        <v>433</v>
      </c>
      <c r="C79" t="s">
        <v>508</v>
      </c>
    </row>
    <row r="80" spans="1:3" ht="12.75">
      <c r="A80" s="1">
        <v>31</v>
      </c>
      <c r="B80" t="s">
        <v>433</v>
      </c>
      <c r="C80" t="s">
        <v>508</v>
      </c>
    </row>
    <row r="81" spans="1:3" ht="12.75">
      <c r="A81" s="1">
        <v>31</v>
      </c>
      <c r="B81" t="s">
        <v>433</v>
      </c>
      <c r="C81" t="s">
        <v>508</v>
      </c>
    </row>
    <row r="82" spans="1:3" ht="12.75">
      <c r="A82" s="1">
        <v>31</v>
      </c>
      <c r="B82" t="s">
        <v>433</v>
      </c>
      <c r="C82" t="s">
        <v>508</v>
      </c>
    </row>
    <row r="83" spans="1:3" ht="12.75">
      <c r="A83" s="1">
        <v>31</v>
      </c>
      <c r="B83" t="s">
        <v>433</v>
      </c>
      <c r="C83" t="s">
        <v>508</v>
      </c>
    </row>
    <row r="84" spans="1:3" ht="12.75">
      <c r="A84" s="1">
        <v>31</v>
      </c>
      <c r="B84" t="s">
        <v>433</v>
      </c>
      <c r="C84" t="s">
        <v>508</v>
      </c>
    </row>
    <row r="85" spans="1:3" ht="12.75">
      <c r="A85" s="1">
        <v>31</v>
      </c>
      <c r="B85" t="s">
        <v>433</v>
      </c>
      <c r="C85" t="s">
        <v>508</v>
      </c>
    </row>
    <row r="86" spans="1:3" ht="12.75">
      <c r="A86" s="1">
        <v>31</v>
      </c>
      <c r="B86" t="s">
        <v>433</v>
      </c>
      <c r="C86" t="s">
        <v>489</v>
      </c>
    </row>
    <row r="87" spans="1:3" ht="12.75">
      <c r="A87" s="1">
        <v>31</v>
      </c>
      <c r="B87" t="s">
        <v>433</v>
      </c>
      <c r="C87" t="s">
        <v>509</v>
      </c>
    </row>
    <row r="88" spans="1:3" ht="12.75">
      <c r="A88" s="1">
        <v>31</v>
      </c>
      <c r="B88" t="s">
        <v>433</v>
      </c>
      <c r="C88" t="s">
        <v>426</v>
      </c>
    </row>
    <row r="89" spans="1:3" ht="12.75">
      <c r="A89" s="1">
        <v>31</v>
      </c>
      <c r="B89" t="s">
        <v>433</v>
      </c>
      <c r="C89" t="s">
        <v>434</v>
      </c>
    </row>
    <row r="90" spans="1:3" ht="12.75">
      <c r="A90" s="1">
        <v>31</v>
      </c>
      <c r="B90" t="s">
        <v>433</v>
      </c>
      <c r="C90" t="s">
        <v>434</v>
      </c>
    </row>
    <row r="91" spans="1:3" ht="12.75">
      <c r="A91" s="1">
        <v>31</v>
      </c>
      <c r="B91" t="s">
        <v>433</v>
      </c>
      <c r="C91" t="s">
        <v>434</v>
      </c>
    </row>
    <row r="92" spans="1:3" ht="12.75">
      <c r="A92" s="1">
        <v>31</v>
      </c>
      <c r="B92" t="s">
        <v>433</v>
      </c>
      <c r="C92" t="s">
        <v>434</v>
      </c>
    </row>
    <row r="93" spans="1:3" ht="12.75">
      <c r="A93" s="1">
        <v>31</v>
      </c>
      <c r="B93" t="s">
        <v>433</v>
      </c>
      <c r="C93" t="s">
        <v>490</v>
      </c>
    </row>
    <row r="94" spans="1:3" ht="12.75">
      <c r="A94" s="1">
        <v>31</v>
      </c>
      <c r="B94" t="s">
        <v>433</v>
      </c>
      <c r="C94" t="s">
        <v>510</v>
      </c>
    </row>
    <row r="95" spans="1:3" ht="12.75">
      <c r="A95" s="1">
        <v>31</v>
      </c>
      <c r="B95" t="s">
        <v>433</v>
      </c>
      <c r="C95" t="s">
        <v>510</v>
      </c>
    </row>
    <row r="96" spans="1:3" ht="12.75">
      <c r="A96" s="1">
        <v>31</v>
      </c>
      <c r="B96" t="s">
        <v>433</v>
      </c>
      <c r="C96" t="s">
        <v>510</v>
      </c>
    </row>
    <row r="97" spans="1:3" ht="12.75">
      <c r="A97" s="1">
        <v>31</v>
      </c>
      <c r="B97" t="s">
        <v>433</v>
      </c>
      <c r="C97" t="s">
        <v>510</v>
      </c>
    </row>
    <row r="98" spans="1:3" ht="12.75">
      <c r="A98" s="1">
        <v>31</v>
      </c>
      <c r="B98" t="s">
        <v>433</v>
      </c>
      <c r="C98" t="s">
        <v>442</v>
      </c>
    </row>
    <row r="99" spans="1:3" ht="12.75">
      <c r="A99" s="1">
        <v>31</v>
      </c>
      <c r="B99" t="s">
        <v>433</v>
      </c>
      <c r="C99" t="s">
        <v>442</v>
      </c>
    </row>
    <row r="100" spans="1:3" ht="12.75">
      <c r="A100" s="1">
        <v>31</v>
      </c>
      <c r="B100" t="s">
        <v>433</v>
      </c>
      <c r="C100" t="s">
        <v>442</v>
      </c>
    </row>
    <row r="101" spans="1:3" ht="12.75">
      <c r="A101" s="1">
        <v>31</v>
      </c>
      <c r="B101" t="s">
        <v>433</v>
      </c>
      <c r="C101" t="s">
        <v>442</v>
      </c>
    </row>
    <row r="102" spans="1:3" ht="12.75">
      <c r="A102" s="1">
        <v>31</v>
      </c>
      <c r="B102" t="s">
        <v>433</v>
      </c>
      <c r="C102" t="s">
        <v>442</v>
      </c>
    </row>
    <row r="103" spans="1:3" ht="12.75">
      <c r="A103" s="1">
        <v>31</v>
      </c>
      <c r="B103" t="s">
        <v>433</v>
      </c>
      <c r="C103" t="s">
        <v>442</v>
      </c>
    </row>
    <row r="104" spans="1:3" ht="12.75">
      <c r="A104" s="1">
        <v>31</v>
      </c>
      <c r="B104" t="s">
        <v>433</v>
      </c>
      <c r="C104" t="s">
        <v>442</v>
      </c>
    </row>
    <row r="105" spans="1:3" ht="12.75">
      <c r="A105" s="1">
        <v>31</v>
      </c>
      <c r="B105" t="s">
        <v>433</v>
      </c>
      <c r="C105" t="s">
        <v>442</v>
      </c>
    </row>
    <row r="106" spans="1:3" ht="12.75">
      <c r="A106" s="1">
        <v>31</v>
      </c>
      <c r="B106" t="s">
        <v>433</v>
      </c>
      <c r="C106" t="s">
        <v>442</v>
      </c>
    </row>
    <row r="107" spans="1:3" ht="12.75">
      <c r="A107" s="1">
        <v>31</v>
      </c>
      <c r="B107" t="s">
        <v>433</v>
      </c>
      <c r="C107" t="s">
        <v>442</v>
      </c>
    </row>
    <row r="108" spans="1:3" ht="12.75">
      <c r="A108" s="1">
        <v>32</v>
      </c>
      <c r="B108" t="s">
        <v>435</v>
      </c>
      <c r="C108" t="s">
        <v>555</v>
      </c>
    </row>
    <row r="109" spans="1:3" ht="12.75">
      <c r="A109" s="1">
        <v>32</v>
      </c>
      <c r="B109" t="s">
        <v>435</v>
      </c>
      <c r="C109" t="s">
        <v>555</v>
      </c>
    </row>
    <row r="110" spans="1:3" ht="12.75">
      <c r="A110" s="1">
        <v>32</v>
      </c>
      <c r="B110" t="s">
        <v>435</v>
      </c>
      <c r="C110" t="s">
        <v>446</v>
      </c>
    </row>
    <row r="111" spans="1:3" ht="12.75">
      <c r="A111" s="1">
        <v>32</v>
      </c>
      <c r="B111" t="s">
        <v>435</v>
      </c>
      <c r="C111" t="s">
        <v>510</v>
      </c>
    </row>
    <row r="112" spans="1:3" ht="12.75">
      <c r="A112" s="1">
        <v>32</v>
      </c>
      <c r="B112" t="s">
        <v>435</v>
      </c>
      <c r="C112" t="s">
        <v>450</v>
      </c>
    </row>
    <row r="113" spans="1:3" ht="12.75">
      <c r="A113" s="1">
        <v>32</v>
      </c>
      <c r="B113" t="s">
        <v>435</v>
      </c>
      <c r="C113" t="s">
        <v>436</v>
      </c>
    </row>
    <row r="114" spans="1:3" ht="12.75">
      <c r="A114" s="1">
        <v>32</v>
      </c>
      <c r="B114" t="s">
        <v>435</v>
      </c>
      <c r="C114" t="s">
        <v>436</v>
      </c>
    </row>
    <row r="115" spans="1:3" ht="12.75">
      <c r="A115" s="1">
        <v>32</v>
      </c>
      <c r="B115" t="s">
        <v>435</v>
      </c>
      <c r="C115" t="s">
        <v>436</v>
      </c>
    </row>
    <row r="116" spans="1:3" ht="12.75">
      <c r="A116" s="1">
        <v>32</v>
      </c>
      <c r="B116" t="s">
        <v>435</v>
      </c>
      <c r="C116" t="s">
        <v>436</v>
      </c>
    </row>
    <row r="117" spans="1:3" ht="12.75">
      <c r="A117" s="1">
        <v>33</v>
      </c>
      <c r="B117" t="s">
        <v>549</v>
      </c>
      <c r="C117" t="s">
        <v>639</v>
      </c>
    </row>
    <row r="118" spans="1:3" ht="12.75">
      <c r="A118" s="1">
        <v>33</v>
      </c>
      <c r="B118" t="s">
        <v>515</v>
      </c>
      <c r="C118" t="s">
        <v>639</v>
      </c>
    </row>
    <row r="119" spans="1:3" ht="12.75">
      <c r="A119" s="1">
        <v>33</v>
      </c>
      <c r="B119" t="s">
        <v>515</v>
      </c>
      <c r="C119" t="s">
        <v>639</v>
      </c>
    </row>
    <row r="120" spans="1:3" ht="12.75">
      <c r="A120" s="1">
        <v>33</v>
      </c>
      <c r="B120" t="s">
        <v>515</v>
      </c>
      <c r="C120" t="s">
        <v>639</v>
      </c>
    </row>
    <row r="121" spans="1:3" ht="12.75">
      <c r="A121" s="1">
        <v>33</v>
      </c>
      <c r="B121" t="s">
        <v>515</v>
      </c>
      <c r="C121" t="s">
        <v>639</v>
      </c>
    </row>
    <row r="122" spans="1:3" ht="12.75">
      <c r="A122" s="1">
        <v>33</v>
      </c>
      <c r="B122" t="s">
        <v>515</v>
      </c>
      <c r="C122" t="s">
        <v>639</v>
      </c>
    </row>
    <row r="123" spans="1:3" ht="12.75">
      <c r="A123" s="1">
        <v>33</v>
      </c>
      <c r="B123" t="s">
        <v>515</v>
      </c>
      <c r="C123" t="s">
        <v>639</v>
      </c>
    </row>
    <row r="124" spans="1:3" ht="12.75">
      <c r="A124" s="1">
        <v>33</v>
      </c>
      <c r="B124" t="s">
        <v>515</v>
      </c>
      <c r="C124" t="s">
        <v>639</v>
      </c>
    </row>
    <row r="125" spans="1:3" ht="12.75">
      <c r="A125" s="1">
        <v>33</v>
      </c>
      <c r="B125" t="s">
        <v>515</v>
      </c>
      <c r="C125" t="s">
        <v>639</v>
      </c>
    </row>
    <row r="126" spans="1:3" ht="12.75">
      <c r="A126" s="1">
        <v>33</v>
      </c>
      <c r="B126" t="s">
        <v>585</v>
      </c>
      <c r="C126" t="s">
        <v>639</v>
      </c>
    </row>
    <row r="127" spans="1:3" ht="12.75">
      <c r="A127" s="1">
        <v>33</v>
      </c>
      <c r="B127" t="s">
        <v>585</v>
      </c>
      <c r="C127" t="s">
        <v>639</v>
      </c>
    </row>
    <row r="128" spans="1:3" ht="12.75">
      <c r="A128" s="1">
        <v>33</v>
      </c>
      <c r="B128" t="s">
        <v>517</v>
      </c>
      <c r="C128" t="s">
        <v>639</v>
      </c>
    </row>
    <row r="129" spans="1:3" ht="12.75">
      <c r="A129" s="1">
        <v>33</v>
      </c>
      <c r="B129" t="s">
        <v>517</v>
      </c>
      <c r="C129" t="s">
        <v>639</v>
      </c>
    </row>
    <row r="130" spans="1:3" ht="12.75">
      <c r="A130" s="1">
        <v>33</v>
      </c>
      <c r="B130" t="s">
        <v>517</v>
      </c>
      <c r="C130" t="s">
        <v>639</v>
      </c>
    </row>
    <row r="131" spans="1:3" ht="12.75">
      <c r="A131" s="1">
        <v>33</v>
      </c>
      <c r="B131" t="s">
        <v>517</v>
      </c>
      <c r="C131" t="s">
        <v>639</v>
      </c>
    </row>
    <row r="132" spans="1:3" ht="12.75">
      <c r="A132" s="1">
        <v>33</v>
      </c>
      <c r="B132" t="s">
        <v>517</v>
      </c>
      <c r="C132" t="s">
        <v>639</v>
      </c>
    </row>
    <row r="133" spans="1:3" ht="12.75">
      <c r="A133" s="1">
        <v>33</v>
      </c>
      <c r="B133" t="s">
        <v>517</v>
      </c>
      <c r="C133" t="s">
        <v>639</v>
      </c>
    </row>
    <row r="134" spans="1:3" ht="12.75">
      <c r="A134" s="1">
        <v>33</v>
      </c>
      <c r="B134" t="s">
        <v>517</v>
      </c>
      <c r="C134" t="s">
        <v>639</v>
      </c>
    </row>
    <row r="135" spans="1:3" ht="12.75">
      <c r="A135" s="1">
        <v>33</v>
      </c>
      <c r="B135" t="s">
        <v>517</v>
      </c>
      <c r="C135" t="s">
        <v>639</v>
      </c>
    </row>
    <row r="136" spans="1:3" ht="12.75">
      <c r="A136" s="1">
        <v>33</v>
      </c>
      <c r="B136" t="s">
        <v>517</v>
      </c>
      <c r="C136" t="s">
        <v>639</v>
      </c>
    </row>
    <row r="137" spans="1:3" ht="12.75">
      <c r="A137" s="1">
        <v>33</v>
      </c>
      <c r="B137" t="s">
        <v>517</v>
      </c>
      <c r="C137" t="s">
        <v>639</v>
      </c>
    </row>
    <row r="138" spans="1:3" ht="12.75">
      <c r="A138" s="1">
        <v>33</v>
      </c>
      <c r="B138" t="s">
        <v>517</v>
      </c>
      <c r="C138" t="s">
        <v>639</v>
      </c>
    </row>
    <row r="139" spans="1:3" ht="12.75">
      <c r="A139" s="1">
        <v>33</v>
      </c>
      <c r="B139" t="s">
        <v>517</v>
      </c>
      <c r="C139" t="s">
        <v>639</v>
      </c>
    </row>
    <row r="140" spans="1:3" ht="12.75">
      <c r="A140" s="1">
        <v>33</v>
      </c>
      <c r="B140" t="s">
        <v>517</v>
      </c>
      <c r="C140" t="s">
        <v>639</v>
      </c>
    </row>
    <row r="141" spans="1:3" ht="12.75">
      <c r="A141" s="1">
        <v>34</v>
      </c>
      <c r="B141" t="s">
        <v>551</v>
      </c>
      <c r="C141" t="s">
        <v>510</v>
      </c>
    </row>
    <row r="142" spans="1:3" ht="12.75">
      <c r="A142" s="1">
        <v>34</v>
      </c>
      <c r="B142" t="s">
        <v>518</v>
      </c>
      <c r="C142" t="s">
        <v>456</v>
      </c>
    </row>
    <row r="143" spans="1:3" ht="12.75">
      <c r="A143" s="1">
        <v>34</v>
      </c>
      <c r="B143" t="s">
        <v>518</v>
      </c>
      <c r="C143" t="s">
        <v>456</v>
      </c>
    </row>
    <row r="144" spans="1:3" ht="12.75">
      <c r="A144" s="1">
        <v>34</v>
      </c>
      <c r="B144" t="s">
        <v>518</v>
      </c>
      <c r="C144" t="s">
        <v>510</v>
      </c>
    </row>
    <row r="145" spans="1:3" ht="12.75">
      <c r="A145" s="1">
        <v>34</v>
      </c>
      <c r="B145" t="s">
        <v>518</v>
      </c>
      <c r="C145" t="s">
        <v>510</v>
      </c>
    </row>
    <row r="146" spans="1:3" ht="12.75">
      <c r="A146" s="1">
        <v>34</v>
      </c>
      <c r="B146" t="s">
        <v>518</v>
      </c>
      <c r="C146" t="s">
        <v>557</v>
      </c>
    </row>
    <row r="147" spans="1:3" ht="12.75">
      <c r="A147" s="1">
        <v>34</v>
      </c>
      <c r="B147" t="s">
        <v>518</v>
      </c>
      <c r="C147" t="s">
        <v>557</v>
      </c>
    </row>
    <row r="148" spans="1:3" ht="12.75">
      <c r="A148" s="1">
        <v>34</v>
      </c>
      <c r="B148" t="s">
        <v>518</v>
      </c>
      <c r="C148" t="s">
        <v>557</v>
      </c>
    </row>
    <row r="149" spans="1:3" ht="12.75">
      <c r="A149" s="1">
        <v>34</v>
      </c>
      <c r="B149" t="s">
        <v>520</v>
      </c>
      <c r="C149" t="s">
        <v>491</v>
      </c>
    </row>
    <row r="150" spans="1:3" ht="12.75">
      <c r="A150" s="1">
        <v>34</v>
      </c>
      <c r="B150" t="s">
        <v>520</v>
      </c>
      <c r="C150" t="s">
        <v>555</v>
      </c>
    </row>
    <row r="151" spans="1:3" ht="12.75">
      <c r="A151" s="1">
        <v>34</v>
      </c>
      <c r="B151" t="s">
        <v>520</v>
      </c>
      <c r="C151" t="s">
        <v>555</v>
      </c>
    </row>
    <row r="152" spans="1:3" ht="12.75">
      <c r="A152" s="1">
        <v>34</v>
      </c>
      <c r="B152" t="s">
        <v>520</v>
      </c>
      <c r="C152" t="s">
        <v>512</v>
      </c>
    </row>
    <row r="153" spans="1:3" ht="12.75">
      <c r="A153" s="1">
        <v>34</v>
      </c>
      <c r="B153" t="s">
        <v>520</v>
      </c>
      <c r="C153" t="s">
        <v>615</v>
      </c>
    </row>
    <row r="154" spans="1:3" ht="12.75">
      <c r="A154" s="1">
        <v>34</v>
      </c>
      <c r="B154" t="s">
        <v>520</v>
      </c>
      <c r="C154" t="s">
        <v>616</v>
      </c>
    </row>
    <row r="155" spans="1:3" ht="12.75">
      <c r="A155" s="1">
        <v>34</v>
      </c>
      <c r="B155" t="s">
        <v>520</v>
      </c>
      <c r="C155" t="s">
        <v>588</v>
      </c>
    </row>
    <row r="156" spans="1:3" ht="12.75">
      <c r="A156" s="1">
        <v>34</v>
      </c>
      <c r="B156" t="s">
        <v>520</v>
      </c>
      <c r="C156" t="s">
        <v>446</v>
      </c>
    </row>
    <row r="157" spans="1:3" ht="12.75">
      <c r="A157" s="1">
        <v>34</v>
      </c>
      <c r="B157" t="s">
        <v>520</v>
      </c>
      <c r="C157" t="s">
        <v>510</v>
      </c>
    </row>
    <row r="158" spans="1:3" ht="12.75">
      <c r="A158" s="1">
        <v>34</v>
      </c>
      <c r="B158" t="s">
        <v>520</v>
      </c>
      <c r="C158" t="s">
        <v>510</v>
      </c>
    </row>
    <row r="159" spans="1:3" ht="12.75">
      <c r="A159" s="1">
        <v>34</v>
      </c>
      <c r="B159" t="s">
        <v>520</v>
      </c>
      <c r="C159" t="s">
        <v>492</v>
      </c>
    </row>
    <row r="160" spans="1:3" ht="12.75">
      <c r="A160" s="1">
        <v>34</v>
      </c>
      <c r="B160" t="s">
        <v>521</v>
      </c>
      <c r="C160" t="s">
        <v>558</v>
      </c>
    </row>
    <row r="161" spans="1:3" ht="12.75">
      <c r="A161" s="1">
        <v>34</v>
      </c>
      <c r="B161" t="s">
        <v>521</v>
      </c>
      <c r="C161" t="s">
        <v>519</v>
      </c>
    </row>
    <row r="162" spans="1:3" ht="12.75">
      <c r="A162" s="1">
        <v>34</v>
      </c>
      <c r="B162" t="s">
        <v>521</v>
      </c>
      <c r="C162" t="s">
        <v>519</v>
      </c>
    </row>
    <row r="163" spans="1:3" ht="12.75">
      <c r="A163" s="1">
        <v>34</v>
      </c>
      <c r="B163" t="s">
        <v>521</v>
      </c>
      <c r="C163" t="s">
        <v>519</v>
      </c>
    </row>
    <row r="164" spans="1:3" ht="12.75">
      <c r="A164" s="1">
        <v>34</v>
      </c>
      <c r="B164" t="s">
        <v>521</v>
      </c>
      <c r="C164" t="s">
        <v>519</v>
      </c>
    </row>
    <row r="165" spans="1:3" ht="12.75">
      <c r="A165" s="1">
        <v>34</v>
      </c>
      <c r="B165" t="s">
        <v>521</v>
      </c>
      <c r="C165" t="s">
        <v>519</v>
      </c>
    </row>
    <row r="166" spans="1:3" ht="12.75">
      <c r="A166" s="1">
        <v>34</v>
      </c>
      <c r="B166" t="s">
        <v>521</v>
      </c>
      <c r="C166" t="s">
        <v>476</v>
      </c>
    </row>
    <row r="167" spans="1:3" ht="12.75">
      <c r="A167" s="1">
        <v>34</v>
      </c>
      <c r="B167" t="s">
        <v>521</v>
      </c>
      <c r="C167" t="s">
        <v>476</v>
      </c>
    </row>
    <row r="168" spans="1:3" ht="12.75">
      <c r="A168" s="1">
        <v>34</v>
      </c>
      <c r="B168" t="s">
        <v>521</v>
      </c>
      <c r="C168" t="s">
        <v>452</v>
      </c>
    </row>
    <row r="169" spans="1:3" ht="12.75">
      <c r="A169" s="1">
        <v>34</v>
      </c>
      <c r="B169" t="s">
        <v>521</v>
      </c>
      <c r="C169" t="s">
        <v>452</v>
      </c>
    </row>
    <row r="170" spans="1:3" ht="12.75">
      <c r="A170" s="1">
        <v>34</v>
      </c>
      <c r="B170" t="s">
        <v>521</v>
      </c>
      <c r="C170" t="s">
        <v>452</v>
      </c>
    </row>
    <row r="171" spans="1:3" ht="12.75">
      <c r="A171" s="1">
        <v>34</v>
      </c>
      <c r="B171" t="s">
        <v>521</v>
      </c>
      <c r="C171" t="s">
        <v>452</v>
      </c>
    </row>
    <row r="172" spans="1:3" ht="12.75">
      <c r="A172" s="1">
        <v>34</v>
      </c>
      <c r="B172" t="s">
        <v>521</v>
      </c>
      <c r="C172" t="s">
        <v>552</v>
      </c>
    </row>
    <row r="173" spans="1:3" ht="12.75">
      <c r="A173" s="1">
        <v>34</v>
      </c>
      <c r="B173" t="s">
        <v>521</v>
      </c>
      <c r="C173" t="s">
        <v>552</v>
      </c>
    </row>
    <row r="174" spans="1:3" ht="12.75">
      <c r="A174" s="1">
        <v>34</v>
      </c>
      <c r="B174" t="s">
        <v>521</v>
      </c>
      <c r="C174" t="s">
        <v>510</v>
      </c>
    </row>
    <row r="175" spans="1:3" ht="12.75">
      <c r="A175" s="1">
        <v>34</v>
      </c>
      <c r="B175" t="s">
        <v>521</v>
      </c>
      <c r="C175" t="s">
        <v>510</v>
      </c>
    </row>
    <row r="176" spans="1:3" ht="12.75">
      <c r="A176" s="1">
        <v>34</v>
      </c>
      <c r="B176" t="s">
        <v>521</v>
      </c>
      <c r="C176" t="s">
        <v>510</v>
      </c>
    </row>
    <row r="177" spans="1:3" ht="12.75">
      <c r="A177" s="1">
        <v>34</v>
      </c>
      <c r="B177" t="s">
        <v>521</v>
      </c>
      <c r="C177" t="s">
        <v>510</v>
      </c>
    </row>
    <row r="178" spans="1:3" ht="12.75">
      <c r="A178" s="1">
        <v>34</v>
      </c>
      <c r="B178" t="s">
        <v>521</v>
      </c>
      <c r="C178" t="s">
        <v>510</v>
      </c>
    </row>
    <row r="179" spans="1:3" ht="12.75">
      <c r="A179" s="1">
        <v>34</v>
      </c>
      <c r="B179" t="s">
        <v>521</v>
      </c>
      <c r="C179" t="s">
        <v>436</v>
      </c>
    </row>
    <row r="180" spans="1:3" ht="12.75">
      <c r="A180" s="1">
        <v>34</v>
      </c>
      <c r="B180" t="s">
        <v>522</v>
      </c>
      <c r="C180" t="s">
        <v>552</v>
      </c>
    </row>
    <row r="181" spans="1:3" ht="12.75">
      <c r="A181" s="1">
        <v>34</v>
      </c>
      <c r="B181" t="s">
        <v>563</v>
      </c>
      <c r="C181" t="s">
        <v>458</v>
      </c>
    </row>
    <row r="182" spans="1:3" ht="12.75">
      <c r="A182" s="1">
        <v>34</v>
      </c>
      <c r="B182" t="s">
        <v>563</v>
      </c>
      <c r="C182" t="s">
        <v>510</v>
      </c>
    </row>
    <row r="183" spans="1:3" ht="12.75">
      <c r="A183" s="1">
        <v>34</v>
      </c>
      <c r="B183" t="s">
        <v>563</v>
      </c>
      <c r="C183" t="s">
        <v>557</v>
      </c>
    </row>
    <row r="184" spans="1:3" ht="12.75">
      <c r="A184" s="1">
        <v>34</v>
      </c>
      <c r="B184" t="s">
        <v>563</v>
      </c>
      <c r="C184" t="s">
        <v>557</v>
      </c>
    </row>
    <row r="185" spans="1:3" ht="12.75">
      <c r="A185" s="1">
        <v>35</v>
      </c>
      <c r="B185" t="s">
        <v>597</v>
      </c>
      <c r="C185" s="1" t="s">
        <v>581</v>
      </c>
    </row>
    <row r="186" spans="1:3" ht="12.75">
      <c r="A186" s="1">
        <v>35</v>
      </c>
      <c r="B186" t="s">
        <v>597</v>
      </c>
      <c r="C186" t="s">
        <v>617</v>
      </c>
    </row>
    <row r="187" spans="1:3" ht="12.75">
      <c r="A187" s="1" t="s">
        <v>410</v>
      </c>
      <c r="B187" t="s">
        <v>223</v>
      </c>
      <c r="C187" s="1" t="s">
        <v>581</v>
      </c>
    </row>
    <row r="188" spans="1:3" ht="12.75">
      <c r="A188" s="1" t="s">
        <v>410</v>
      </c>
      <c r="B188" t="s">
        <v>223</v>
      </c>
      <c r="C188" t="s">
        <v>625</v>
      </c>
    </row>
    <row r="189" spans="1:3" ht="12.75">
      <c r="A189" s="1" t="s">
        <v>410</v>
      </c>
      <c r="B189" t="s">
        <v>223</v>
      </c>
      <c r="C189" t="s">
        <v>626</v>
      </c>
    </row>
    <row r="190" spans="1:3" ht="12.75">
      <c r="A190" s="1" t="s">
        <v>410</v>
      </c>
      <c r="B190" t="s">
        <v>223</v>
      </c>
      <c r="C190" t="s">
        <v>620</v>
      </c>
    </row>
    <row r="191" spans="1:3" ht="12.75">
      <c r="A191" s="1" t="s">
        <v>410</v>
      </c>
      <c r="B191" t="s">
        <v>223</v>
      </c>
      <c r="C191" t="s">
        <v>495</v>
      </c>
    </row>
    <row r="192" spans="1:3" ht="12.75">
      <c r="A192" s="1" t="s">
        <v>410</v>
      </c>
      <c r="B192" t="s">
        <v>223</v>
      </c>
      <c r="C192" t="s">
        <v>462</v>
      </c>
    </row>
    <row r="193" spans="1:3" ht="12.75">
      <c r="A193" s="1" t="s">
        <v>410</v>
      </c>
      <c r="B193" t="s">
        <v>223</v>
      </c>
      <c r="C193" t="s">
        <v>462</v>
      </c>
    </row>
    <row r="194" spans="1:3" ht="12.75">
      <c r="A194" s="1" t="s">
        <v>410</v>
      </c>
      <c r="B194" t="s">
        <v>223</v>
      </c>
      <c r="C194" t="s">
        <v>462</v>
      </c>
    </row>
    <row r="195" spans="1:3" ht="12.75">
      <c r="A195" s="1" t="s">
        <v>410</v>
      </c>
      <c r="B195" t="s">
        <v>223</v>
      </c>
      <c r="C195" t="s">
        <v>462</v>
      </c>
    </row>
    <row r="196" spans="1:3" ht="12.75">
      <c r="A196" s="1" t="s">
        <v>410</v>
      </c>
      <c r="B196" t="s">
        <v>223</v>
      </c>
      <c r="C196" t="s">
        <v>462</v>
      </c>
    </row>
    <row r="197" spans="1:3" ht="12.75">
      <c r="A197" s="1" t="s">
        <v>410</v>
      </c>
      <c r="B197" t="s">
        <v>223</v>
      </c>
      <c r="C197" t="s">
        <v>462</v>
      </c>
    </row>
    <row r="198" spans="1:3" ht="12.75">
      <c r="A198" s="1" t="s">
        <v>410</v>
      </c>
      <c r="B198" t="s">
        <v>223</v>
      </c>
      <c r="C198" t="s">
        <v>571</v>
      </c>
    </row>
    <row r="199" spans="1:3" ht="12.75">
      <c r="A199" s="1" t="s">
        <v>410</v>
      </c>
      <c r="B199" t="s">
        <v>223</v>
      </c>
      <c r="C199" t="s">
        <v>572</v>
      </c>
    </row>
    <row r="200" spans="1:3" ht="12.75">
      <c r="A200" s="1" t="s">
        <v>410</v>
      </c>
      <c r="B200" t="s">
        <v>223</v>
      </c>
      <c r="C200" t="s">
        <v>604</v>
      </c>
    </row>
    <row r="201" spans="1:3" ht="12.75">
      <c r="A201" s="1" t="s">
        <v>410</v>
      </c>
      <c r="B201" t="s">
        <v>223</v>
      </c>
      <c r="C201" t="s">
        <v>604</v>
      </c>
    </row>
    <row r="202" spans="1:3" ht="12.75">
      <c r="A202" s="1" t="s">
        <v>410</v>
      </c>
      <c r="B202" t="s">
        <v>223</v>
      </c>
      <c r="C202" t="s">
        <v>442</v>
      </c>
    </row>
    <row r="203" spans="1:3" ht="12.75">
      <c r="A203" s="1" t="s">
        <v>410</v>
      </c>
      <c r="B203" t="s">
        <v>219</v>
      </c>
      <c r="C203" t="s">
        <v>575</v>
      </c>
    </row>
    <row r="204" spans="1:3" ht="12.75">
      <c r="A204" s="1" t="s">
        <v>410</v>
      </c>
      <c r="B204" t="s">
        <v>219</v>
      </c>
      <c r="C204" t="s">
        <v>575</v>
      </c>
    </row>
    <row r="205" spans="1:3" ht="12.75">
      <c r="A205" s="1" t="s">
        <v>410</v>
      </c>
      <c r="B205" t="s">
        <v>219</v>
      </c>
      <c r="C205" t="s">
        <v>575</v>
      </c>
    </row>
    <row r="206" spans="1:3" ht="12.75">
      <c r="A206" s="1" t="s">
        <v>410</v>
      </c>
      <c r="B206" t="s">
        <v>219</v>
      </c>
      <c r="C206" t="s">
        <v>575</v>
      </c>
    </row>
    <row r="207" spans="1:3" ht="12.75">
      <c r="A207" s="1" t="s">
        <v>410</v>
      </c>
      <c r="B207" t="s">
        <v>219</v>
      </c>
      <c r="C207" t="s">
        <v>462</v>
      </c>
    </row>
    <row r="208" spans="1:3" ht="12.75">
      <c r="A208" s="1" t="s">
        <v>410</v>
      </c>
      <c r="B208" t="s">
        <v>219</v>
      </c>
      <c r="C208" t="s">
        <v>462</v>
      </c>
    </row>
    <row r="209" spans="1:3" ht="12.75">
      <c r="A209" s="1" t="s">
        <v>410</v>
      </c>
      <c r="B209" t="s">
        <v>219</v>
      </c>
      <c r="C209" t="s">
        <v>462</v>
      </c>
    </row>
    <row r="210" spans="1:3" ht="12.75">
      <c r="A210" s="1" t="s">
        <v>410</v>
      </c>
      <c r="B210" t="s">
        <v>219</v>
      </c>
      <c r="C210" t="s">
        <v>462</v>
      </c>
    </row>
    <row r="211" spans="1:3" ht="12.75">
      <c r="A211" s="1" t="s">
        <v>410</v>
      </c>
      <c r="B211" t="s">
        <v>219</v>
      </c>
      <c r="C211" t="s">
        <v>462</v>
      </c>
    </row>
    <row r="212" spans="1:3" ht="12.75">
      <c r="A212" s="1" t="s">
        <v>410</v>
      </c>
      <c r="B212" t="s">
        <v>219</v>
      </c>
      <c r="C212" t="s">
        <v>462</v>
      </c>
    </row>
    <row r="213" spans="1:3" ht="12.75">
      <c r="A213" s="1" t="s">
        <v>410</v>
      </c>
      <c r="B213" t="s">
        <v>219</v>
      </c>
      <c r="C213" t="s">
        <v>462</v>
      </c>
    </row>
    <row r="214" spans="1:3" ht="12.75">
      <c r="A214" s="1" t="s">
        <v>410</v>
      </c>
      <c r="B214" t="s">
        <v>219</v>
      </c>
      <c r="C214" t="s">
        <v>627</v>
      </c>
    </row>
    <row r="215" spans="1:3" ht="12.75">
      <c r="A215" s="1" t="s">
        <v>410</v>
      </c>
      <c r="B215" t="s">
        <v>219</v>
      </c>
      <c r="C215" t="s">
        <v>442</v>
      </c>
    </row>
    <row r="216" spans="1:3" ht="12.75">
      <c r="A216" s="1" t="s">
        <v>410</v>
      </c>
      <c r="B216" t="s">
        <v>219</v>
      </c>
      <c r="C216" t="s">
        <v>442</v>
      </c>
    </row>
    <row r="217" spans="1:3" ht="12.75">
      <c r="A217" s="1" t="s">
        <v>410</v>
      </c>
      <c r="B217" t="s">
        <v>219</v>
      </c>
      <c r="C217" t="s">
        <v>442</v>
      </c>
    </row>
    <row r="218" spans="1:3" ht="12.75">
      <c r="A218" s="1" t="s">
        <v>410</v>
      </c>
      <c r="B218" t="s">
        <v>219</v>
      </c>
      <c r="C218" t="s">
        <v>442</v>
      </c>
    </row>
    <row r="219" spans="1:3" ht="12.75">
      <c r="A219" s="1" t="s">
        <v>410</v>
      </c>
      <c r="B219" t="s">
        <v>219</v>
      </c>
      <c r="C219" t="s">
        <v>442</v>
      </c>
    </row>
    <row r="220" spans="1:3" ht="12.75">
      <c r="A220" s="1" t="s">
        <v>410</v>
      </c>
      <c r="B220" t="s">
        <v>219</v>
      </c>
      <c r="C220" t="s">
        <v>442</v>
      </c>
    </row>
    <row r="221" spans="1:3" ht="12.75">
      <c r="A221" s="1" t="s">
        <v>410</v>
      </c>
      <c r="B221" t="s">
        <v>219</v>
      </c>
      <c r="C221" t="s">
        <v>442</v>
      </c>
    </row>
    <row r="222" spans="1:3" ht="12.75">
      <c r="A222" s="1" t="s">
        <v>410</v>
      </c>
      <c r="B222" t="s">
        <v>219</v>
      </c>
      <c r="C222" t="s">
        <v>442</v>
      </c>
    </row>
    <row r="223" spans="1:3" ht="12.75">
      <c r="A223" s="1" t="s">
        <v>410</v>
      </c>
      <c r="B223" t="s">
        <v>578</v>
      </c>
      <c r="C223" t="s">
        <v>463</v>
      </c>
    </row>
    <row r="224" spans="1:3" ht="12.75">
      <c r="A224" s="1" t="s">
        <v>410</v>
      </c>
      <c r="B224" t="s">
        <v>578</v>
      </c>
      <c r="C224" t="s">
        <v>463</v>
      </c>
    </row>
    <row r="225" spans="1:3" ht="12.75">
      <c r="A225" s="1" t="s">
        <v>410</v>
      </c>
      <c r="B225" t="s">
        <v>578</v>
      </c>
      <c r="C225" t="s">
        <v>463</v>
      </c>
    </row>
    <row r="226" spans="1:3" ht="12.75">
      <c r="A226" s="1" t="s">
        <v>410</v>
      </c>
      <c r="B226" t="s">
        <v>578</v>
      </c>
      <c r="C226" t="s">
        <v>463</v>
      </c>
    </row>
    <row r="227" spans="1:3" ht="12.75">
      <c r="A227" s="1" t="s">
        <v>410</v>
      </c>
      <c r="B227" t="s">
        <v>578</v>
      </c>
      <c r="C227" t="s">
        <v>463</v>
      </c>
    </row>
    <row r="228" spans="1:3" ht="12.75">
      <c r="A228" s="1" t="s">
        <v>410</v>
      </c>
      <c r="B228" t="s">
        <v>578</v>
      </c>
      <c r="C228" t="s">
        <v>463</v>
      </c>
    </row>
    <row r="229" spans="1:3" ht="12.75">
      <c r="A229" s="1" t="s">
        <v>410</v>
      </c>
      <c r="B229" t="s">
        <v>578</v>
      </c>
      <c r="C229" t="s">
        <v>463</v>
      </c>
    </row>
    <row r="230" spans="1:3" ht="12.75">
      <c r="A230" s="1" t="s">
        <v>410</v>
      </c>
      <c r="B230" t="s">
        <v>578</v>
      </c>
      <c r="C230" t="s">
        <v>463</v>
      </c>
    </row>
    <row r="231" spans="1:3" ht="12.75">
      <c r="A231" s="1" t="s">
        <v>410</v>
      </c>
      <c r="B231" t="s">
        <v>578</v>
      </c>
      <c r="C231" t="s">
        <v>463</v>
      </c>
    </row>
    <row r="232" spans="1:3" ht="12.75">
      <c r="A232" s="1" t="s">
        <v>410</v>
      </c>
      <c r="B232" t="s">
        <v>578</v>
      </c>
      <c r="C232" t="s">
        <v>447</v>
      </c>
    </row>
    <row r="233" spans="1:3" ht="12.75">
      <c r="A233" s="1" t="s">
        <v>410</v>
      </c>
      <c r="B233" t="s">
        <v>578</v>
      </c>
      <c r="C233" t="s">
        <v>431</v>
      </c>
    </row>
    <row r="234" spans="1:3" ht="12.75">
      <c r="A234" s="1" t="s">
        <v>410</v>
      </c>
      <c r="B234" t="s">
        <v>578</v>
      </c>
      <c r="C234" t="s">
        <v>628</v>
      </c>
    </row>
    <row r="235" spans="1:3" ht="12.75">
      <c r="A235" s="1" t="s">
        <v>410</v>
      </c>
      <c r="B235" t="s">
        <v>578</v>
      </c>
      <c r="C235" t="s">
        <v>496</v>
      </c>
    </row>
    <row r="236" spans="1:3" ht="12.75">
      <c r="A236" s="1" t="s">
        <v>410</v>
      </c>
      <c r="B236" t="s">
        <v>537</v>
      </c>
      <c r="C236" t="s">
        <v>588</v>
      </c>
    </row>
    <row r="237" spans="1:3" ht="12.75">
      <c r="A237" s="1" t="s">
        <v>410</v>
      </c>
      <c r="B237" t="s">
        <v>537</v>
      </c>
      <c r="C237" t="s">
        <v>437</v>
      </c>
    </row>
    <row r="238" spans="1:3" ht="12.75">
      <c r="A238" s="1" t="s">
        <v>410</v>
      </c>
      <c r="B238" t="s">
        <v>537</v>
      </c>
      <c r="C238" t="s">
        <v>437</v>
      </c>
    </row>
    <row r="239" spans="1:3" ht="12.75">
      <c r="A239" s="1" t="s">
        <v>410</v>
      </c>
      <c r="B239" t="s">
        <v>538</v>
      </c>
      <c r="C239" t="s">
        <v>519</v>
      </c>
    </row>
    <row r="240" spans="1:3" ht="12.75">
      <c r="A240" s="1" t="s">
        <v>410</v>
      </c>
      <c r="B240" t="s">
        <v>538</v>
      </c>
      <c r="C240" t="s">
        <v>629</v>
      </c>
    </row>
    <row r="241" spans="1:3" ht="12.75">
      <c r="A241" s="1" t="s">
        <v>410</v>
      </c>
      <c r="B241" t="s">
        <v>538</v>
      </c>
      <c r="C241" t="s">
        <v>459</v>
      </c>
    </row>
    <row r="242" spans="1:3" ht="12.75">
      <c r="A242" s="1" t="s">
        <v>410</v>
      </c>
      <c r="B242" t="s">
        <v>608</v>
      </c>
      <c r="C242" t="s">
        <v>446</v>
      </c>
    </row>
    <row r="243" spans="1:3" ht="12.75">
      <c r="A243" s="1">
        <v>42</v>
      </c>
      <c r="B243" t="s">
        <v>482</v>
      </c>
      <c r="C243" t="s">
        <v>519</v>
      </c>
    </row>
    <row r="244" spans="1:3" ht="12.75">
      <c r="A244" s="1" t="s">
        <v>609</v>
      </c>
      <c r="B244" t="s">
        <v>610</v>
      </c>
      <c r="C244" t="s">
        <v>639</v>
      </c>
    </row>
    <row r="245" spans="1:3" ht="12.75">
      <c r="A245" s="1" t="s">
        <v>609</v>
      </c>
      <c r="B245" t="s">
        <v>610</v>
      </c>
      <c r="C245" t="s">
        <v>639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63" r:id="rId1"/>
  <headerFooter alignWithMargins="0">
    <oddHeader>&amp;C&amp;"Arial,Fett"&amp;12&amp;EZuordnung von Hilfen zu den Trägern - RSD C - Mai 2011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71</v>
      </c>
      <c r="B1" s="115"/>
      <c r="C1" s="118"/>
      <c r="D1" s="119"/>
      <c r="E1" s="120"/>
      <c r="F1" s="125" t="s">
        <v>34</v>
      </c>
      <c r="I1" s="115"/>
      <c r="J1" s="115"/>
      <c r="K1" s="131"/>
      <c r="L1" s="115"/>
    </row>
    <row r="2" spans="1:12" ht="12.75">
      <c r="A2" s="135" t="s">
        <v>87</v>
      </c>
      <c r="B2" s="102" t="s">
        <v>6</v>
      </c>
      <c r="C2" s="301"/>
      <c r="E2" s="302" t="s">
        <v>422</v>
      </c>
      <c r="F2" s="4" t="s">
        <v>423</v>
      </c>
      <c r="G2" s="125" t="s">
        <v>86</v>
      </c>
      <c r="I2" s="128" t="s">
        <v>90</v>
      </c>
      <c r="J2" s="102" t="s">
        <v>224</v>
      </c>
      <c r="K2" s="132"/>
      <c r="L2" s="102" t="s">
        <v>89</v>
      </c>
    </row>
    <row r="3" spans="1:12" ht="13.5" thickBot="1">
      <c r="A3" s="135" t="s">
        <v>88</v>
      </c>
      <c r="B3" s="103"/>
      <c r="C3" s="122" t="s">
        <v>117</v>
      </c>
      <c r="D3" s="123" t="s">
        <v>118</v>
      </c>
      <c r="E3" s="124" t="s">
        <v>81</v>
      </c>
      <c r="F3" s="126" t="s">
        <v>424</v>
      </c>
      <c r="G3" s="127" t="s">
        <v>424</v>
      </c>
      <c r="I3" s="129" t="s">
        <v>91</v>
      </c>
      <c r="J3" s="103" t="s">
        <v>225</v>
      </c>
      <c r="K3" s="133" t="s">
        <v>54</v>
      </c>
      <c r="L3" s="103" t="s">
        <v>55</v>
      </c>
    </row>
    <row r="4" spans="1:13" ht="25.5">
      <c r="A4" s="27" t="s">
        <v>195</v>
      </c>
      <c r="B4" s="217" t="s">
        <v>363</v>
      </c>
      <c r="C4" s="116"/>
      <c r="D4" s="84"/>
      <c r="E4" s="117">
        <f>SUM(C4:D4)</f>
        <v>0</v>
      </c>
      <c r="F4" s="117"/>
      <c r="G4" s="86">
        <f>SUM(E4-F4)</f>
        <v>0</v>
      </c>
      <c r="H4" s="246" t="s">
        <v>359</v>
      </c>
      <c r="I4" s="17" t="s">
        <v>282</v>
      </c>
      <c r="J4" s="130">
        <v>80</v>
      </c>
      <c r="K4" s="80" t="s">
        <v>178</v>
      </c>
      <c r="L4" s="72"/>
      <c r="M4" s="28" t="s">
        <v>57</v>
      </c>
    </row>
    <row r="5" spans="1:13" ht="12.75">
      <c r="A5" s="27" t="s">
        <v>196</v>
      </c>
      <c r="B5" s="28" t="s">
        <v>274</v>
      </c>
      <c r="C5" s="26"/>
      <c r="D5" s="31"/>
      <c r="E5" s="117">
        <f aca="true" t="shared" si="0" ref="E5:E12">SUM(C5:D5)</f>
        <v>0</v>
      </c>
      <c r="F5" s="59"/>
      <c r="G5" s="86">
        <f>SUM(E5-F5)</f>
        <v>0</v>
      </c>
      <c r="H5" s="247" t="s">
        <v>359</v>
      </c>
      <c r="I5" s="17" t="s">
        <v>283</v>
      </c>
      <c r="J5" s="81">
        <v>81</v>
      </c>
      <c r="K5" s="80" t="s">
        <v>179</v>
      </c>
      <c r="L5" s="50"/>
      <c r="M5" s="28" t="s">
        <v>57</v>
      </c>
    </row>
    <row r="6" spans="1:13" ht="12.75">
      <c r="A6" s="27" t="s">
        <v>196</v>
      </c>
      <c r="B6" s="28" t="s">
        <v>276</v>
      </c>
      <c r="C6" s="26"/>
      <c r="D6" s="31">
        <v>1</v>
      </c>
      <c r="E6" s="117">
        <f t="shared" si="0"/>
        <v>1</v>
      </c>
      <c r="F6" s="59">
        <v>1</v>
      </c>
      <c r="G6" s="86">
        <f>SUM(E6-F6)</f>
        <v>0</v>
      </c>
      <c r="H6" s="247" t="s">
        <v>359</v>
      </c>
      <c r="I6" s="17" t="s">
        <v>284</v>
      </c>
      <c r="J6" s="81">
        <v>88</v>
      </c>
      <c r="K6" s="80" t="s">
        <v>180</v>
      </c>
      <c r="L6" s="50">
        <v>2014.16</v>
      </c>
      <c r="M6" s="28" t="s">
        <v>57</v>
      </c>
    </row>
    <row r="7" spans="1:13" ht="12.75">
      <c r="A7" s="27" t="s">
        <v>197</v>
      </c>
      <c r="B7" s="28" t="s">
        <v>275</v>
      </c>
      <c r="C7" s="26"/>
      <c r="D7" s="31"/>
      <c r="E7" s="117">
        <f t="shared" si="0"/>
        <v>0</v>
      </c>
      <c r="F7" s="59"/>
      <c r="G7" s="86">
        <f>SUM(E7-F7)</f>
        <v>0</v>
      </c>
      <c r="H7" s="247" t="s">
        <v>359</v>
      </c>
      <c r="I7" s="17" t="s">
        <v>285</v>
      </c>
      <c r="J7" s="81">
        <v>82</v>
      </c>
      <c r="K7" s="80" t="s">
        <v>181</v>
      </c>
      <c r="L7" s="50"/>
      <c r="M7" s="28" t="s">
        <v>57</v>
      </c>
    </row>
    <row r="8" spans="1:13" ht="12.75">
      <c r="A8" s="27" t="s">
        <v>198</v>
      </c>
      <c r="B8" s="28" t="s">
        <v>157</v>
      </c>
      <c r="C8" s="26">
        <v>2</v>
      </c>
      <c r="D8" s="31">
        <v>1</v>
      </c>
      <c r="E8" s="117">
        <f t="shared" si="0"/>
        <v>3</v>
      </c>
      <c r="F8" s="59">
        <v>3</v>
      </c>
      <c r="G8" s="86">
        <f>SUM(E8-F8)</f>
        <v>0</v>
      </c>
      <c r="H8" s="247" t="s">
        <v>359</v>
      </c>
      <c r="I8" s="17" t="s">
        <v>92</v>
      </c>
      <c r="J8" s="81">
        <v>17</v>
      </c>
      <c r="K8" s="80" t="s">
        <v>31</v>
      </c>
      <c r="L8" s="50"/>
      <c r="M8" s="28" t="s">
        <v>57</v>
      </c>
    </row>
    <row r="9" spans="1:13" ht="12.75">
      <c r="A9" s="27" t="s">
        <v>12</v>
      </c>
      <c r="B9" s="28" t="s">
        <v>176</v>
      </c>
      <c r="C9" s="26"/>
      <c r="D9" s="31">
        <v>1</v>
      </c>
      <c r="E9" s="117">
        <f t="shared" si="0"/>
        <v>1</v>
      </c>
      <c r="F9" s="59">
        <v>1</v>
      </c>
      <c r="G9" s="40">
        <f>SUM(E12+E10+E9-F9)</f>
        <v>0</v>
      </c>
      <c r="H9" s="247" t="s">
        <v>359</v>
      </c>
      <c r="I9" s="17" t="s">
        <v>93</v>
      </c>
      <c r="J9" s="81">
        <v>49</v>
      </c>
      <c r="K9" s="17" t="s">
        <v>182</v>
      </c>
      <c r="L9" s="50">
        <v>134.53</v>
      </c>
      <c r="M9" s="28" t="s">
        <v>57</v>
      </c>
    </row>
    <row r="10" spans="1:13" ht="12.75">
      <c r="A10" s="27" t="s">
        <v>12</v>
      </c>
      <c r="B10" s="28" t="s">
        <v>177</v>
      </c>
      <c r="C10" s="26"/>
      <c r="D10" s="31"/>
      <c r="E10" s="117">
        <f t="shared" si="0"/>
        <v>0</v>
      </c>
      <c r="F10" s="42" t="s">
        <v>141</v>
      </c>
      <c r="G10" s="40" t="s">
        <v>143</v>
      </c>
      <c r="H10" s="247" t="s">
        <v>359</v>
      </c>
      <c r="I10" s="17" t="s">
        <v>93</v>
      </c>
      <c r="J10" s="81">
        <v>50</v>
      </c>
      <c r="K10" s="80" t="s">
        <v>51</v>
      </c>
      <c r="L10" s="50"/>
      <c r="M10" s="28" t="s">
        <v>57</v>
      </c>
    </row>
    <row r="11" spans="1:13" ht="12.75">
      <c r="A11" s="27" t="s">
        <v>44</v>
      </c>
      <c r="B11" s="28" t="s">
        <v>45</v>
      </c>
      <c r="C11" s="26">
        <v>3</v>
      </c>
      <c r="D11" s="31"/>
      <c r="E11" s="117">
        <f t="shared" si="0"/>
        <v>3</v>
      </c>
      <c r="F11" s="25">
        <v>3</v>
      </c>
      <c r="G11" s="86">
        <f>SUM(E11-F11)</f>
        <v>0</v>
      </c>
      <c r="H11" s="247" t="s">
        <v>359</v>
      </c>
      <c r="I11" s="17" t="s">
        <v>94</v>
      </c>
      <c r="J11" s="81">
        <v>15</v>
      </c>
      <c r="K11" s="80" t="s">
        <v>46</v>
      </c>
      <c r="L11" s="50">
        <v>2626.53</v>
      </c>
      <c r="M11" s="28" t="s">
        <v>57</v>
      </c>
    </row>
    <row r="12" spans="1:13" ht="13.5" thickBot="1">
      <c r="A12" s="74" t="s">
        <v>53</v>
      </c>
      <c r="B12" s="28" t="s">
        <v>281</v>
      </c>
      <c r="C12" s="140"/>
      <c r="D12" s="73"/>
      <c r="E12" s="222">
        <f t="shared" si="0"/>
        <v>0</v>
      </c>
      <c r="F12" s="138" t="s">
        <v>141</v>
      </c>
      <c r="G12" s="75" t="s">
        <v>143</v>
      </c>
      <c r="H12" s="247" t="s">
        <v>359</v>
      </c>
      <c r="I12" s="17" t="s">
        <v>93</v>
      </c>
      <c r="J12" s="139">
        <v>60</v>
      </c>
      <c r="K12" s="17" t="s">
        <v>52</v>
      </c>
      <c r="L12" s="69"/>
      <c r="M12" s="28" t="s">
        <v>57</v>
      </c>
    </row>
    <row r="13" spans="1:13" ht="5.25" customHeight="1" thickBot="1">
      <c r="A13" s="228"/>
      <c r="B13" s="227"/>
      <c r="C13" s="229" t="s">
        <v>97</v>
      </c>
      <c r="D13" s="230" t="s">
        <v>97</v>
      </c>
      <c r="E13" s="230" t="s">
        <v>97</v>
      </c>
      <c r="F13" s="231" t="s">
        <v>97</v>
      </c>
      <c r="G13" s="243" t="s">
        <v>97</v>
      </c>
      <c r="H13" s="248"/>
      <c r="I13" s="245"/>
      <c r="J13" s="231"/>
      <c r="K13" s="230"/>
      <c r="L13" s="232" t="s">
        <v>97</v>
      </c>
      <c r="M13" s="233"/>
    </row>
    <row r="14" spans="1:13" ht="12.75">
      <c r="A14" s="83" t="s">
        <v>200</v>
      </c>
      <c r="B14" t="s">
        <v>159</v>
      </c>
      <c r="C14" s="116">
        <v>1</v>
      </c>
      <c r="D14" s="84"/>
      <c r="E14" s="117">
        <f aca="true" t="shared" si="1" ref="E14:E23">SUM(C14:D14)</f>
        <v>1</v>
      </c>
      <c r="F14" s="141">
        <v>1</v>
      </c>
      <c r="G14" s="86">
        <f>SUM(E14-F14)</f>
        <v>0</v>
      </c>
      <c r="H14" s="132" t="s">
        <v>360</v>
      </c>
      <c r="I14" s="17" t="s">
        <v>191</v>
      </c>
      <c r="J14" s="130">
        <v>23</v>
      </c>
      <c r="K14" s="80" t="s">
        <v>164</v>
      </c>
      <c r="L14" s="72"/>
      <c r="M14" t="s">
        <v>57</v>
      </c>
    </row>
    <row r="15" spans="1:13" ht="12.75">
      <c r="A15" s="27" t="s">
        <v>200</v>
      </c>
      <c r="B15" t="s">
        <v>194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361</v>
      </c>
      <c r="I15" s="17" t="s">
        <v>202</v>
      </c>
      <c r="J15" s="81">
        <v>18</v>
      </c>
      <c r="K15" s="80" t="s">
        <v>127</v>
      </c>
      <c r="L15" s="50"/>
      <c r="M15" t="s">
        <v>57</v>
      </c>
    </row>
    <row r="16" spans="1:13" ht="12.75">
      <c r="A16" s="27" t="s">
        <v>200</v>
      </c>
      <c r="B16" t="s">
        <v>396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362</v>
      </c>
      <c r="I16" s="17" t="s">
        <v>290</v>
      </c>
      <c r="J16" s="81">
        <v>19</v>
      </c>
      <c r="K16" s="80" t="s">
        <v>128</v>
      </c>
      <c r="L16" s="50"/>
      <c r="M16" t="s">
        <v>57</v>
      </c>
    </row>
    <row r="17" spans="1:13" ht="12.75">
      <c r="A17" s="27" t="s">
        <v>200</v>
      </c>
      <c r="B17" t="s">
        <v>397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362</v>
      </c>
      <c r="I17" s="17" t="s">
        <v>291</v>
      </c>
      <c r="J17" s="81">
        <v>24</v>
      </c>
      <c r="K17" s="80" t="s">
        <v>292</v>
      </c>
      <c r="L17" s="50"/>
      <c r="M17" t="s">
        <v>57</v>
      </c>
    </row>
    <row r="18" spans="1:13" ht="12.75">
      <c r="A18" s="27" t="s">
        <v>199</v>
      </c>
      <c r="B18" t="s">
        <v>162</v>
      </c>
      <c r="C18" s="26">
        <v>2</v>
      </c>
      <c r="D18" s="31">
        <v>2</v>
      </c>
      <c r="E18" s="117">
        <f t="shared" si="1"/>
        <v>4</v>
      </c>
      <c r="F18" s="25">
        <v>12</v>
      </c>
      <c r="G18" s="40">
        <f>SUM(E19+E18-F18)</f>
        <v>-1</v>
      </c>
      <c r="H18" s="132" t="s">
        <v>360</v>
      </c>
      <c r="I18" s="17" t="s">
        <v>184</v>
      </c>
      <c r="J18" s="81">
        <v>22</v>
      </c>
      <c r="K18" s="17" t="s">
        <v>163</v>
      </c>
      <c r="L18" s="69">
        <v>4830.4</v>
      </c>
      <c r="M18" t="s">
        <v>57</v>
      </c>
    </row>
    <row r="19" spans="1:13" ht="12.75">
      <c r="A19" s="83" t="s">
        <v>199</v>
      </c>
      <c r="B19" t="s">
        <v>13</v>
      </c>
      <c r="C19" s="26">
        <v>5</v>
      </c>
      <c r="D19" s="31">
        <v>2</v>
      </c>
      <c r="E19" s="117">
        <f t="shared" si="1"/>
        <v>7</v>
      </c>
      <c r="F19" s="42" t="s">
        <v>141</v>
      </c>
      <c r="G19" s="40" t="s">
        <v>355</v>
      </c>
      <c r="H19" s="132" t="s">
        <v>360</v>
      </c>
      <c r="I19" s="17" t="s">
        <v>184</v>
      </c>
      <c r="J19" s="81">
        <v>1</v>
      </c>
      <c r="K19" s="80" t="s">
        <v>25</v>
      </c>
      <c r="L19" s="69">
        <v>3747.01</v>
      </c>
      <c r="M19" t="s">
        <v>57</v>
      </c>
    </row>
    <row r="20" spans="1:13" ht="12.75">
      <c r="A20" s="74" t="s">
        <v>105</v>
      </c>
      <c r="B20" t="s">
        <v>286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360</v>
      </c>
      <c r="I20" s="17" t="s">
        <v>123</v>
      </c>
      <c r="J20" s="81">
        <v>7</v>
      </c>
      <c r="K20" s="80" t="s">
        <v>106</v>
      </c>
      <c r="L20" s="69"/>
      <c r="M20" t="s">
        <v>57</v>
      </c>
    </row>
    <row r="21" spans="1:13" ht="12.75">
      <c r="A21" s="27" t="s">
        <v>14</v>
      </c>
      <c r="B21" t="s">
        <v>15</v>
      </c>
      <c r="C21" s="26">
        <v>1</v>
      </c>
      <c r="D21" s="31"/>
      <c r="E21" s="117">
        <f t="shared" si="1"/>
        <v>1</v>
      </c>
      <c r="F21" s="59">
        <v>1</v>
      </c>
      <c r="G21" s="86">
        <f>SUM(E21-F21)</f>
        <v>0</v>
      </c>
      <c r="H21" s="132" t="s">
        <v>360</v>
      </c>
      <c r="I21" s="17" t="s">
        <v>186</v>
      </c>
      <c r="J21" s="81">
        <v>8</v>
      </c>
      <c r="K21" s="80" t="s">
        <v>24</v>
      </c>
      <c r="L21" s="50">
        <v>2318.86</v>
      </c>
      <c r="M21" t="s">
        <v>57</v>
      </c>
    </row>
    <row r="22" spans="1:13" ht="12.75">
      <c r="A22" s="27" t="s">
        <v>16</v>
      </c>
      <c r="B22" t="s">
        <v>158</v>
      </c>
      <c r="C22" s="140">
        <v>6</v>
      </c>
      <c r="D22" s="73">
        <v>3</v>
      </c>
      <c r="E22" s="117">
        <f t="shared" si="1"/>
        <v>9</v>
      </c>
      <c r="F22" s="137">
        <v>9</v>
      </c>
      <c r="G22" s="86">
        <f>SUM(E22-F22)</f>
        <v>0</v>
      </c>
      <c r="H22" s="132" t="s">
        <v>360</v>
      </c>
      <c r="I22" s="17" t="s">
        <v>188</v>
      </c>
      <c r="J22" s="139">
        <v>9</v>
      </c>
      <c r="K22" s="80" t="s">
        <v>26</v>
      </c>
      <c r="L22" s="69">
        <v>8228.64</v>
      </c>
      <c r="M22" t="s">
        <v>57</v>
      </c>
    </row>
    <row r="23" spans="1:13" ht="13.5" thickBot="1">
      <c r="A23" s="74" t="s">
        <v>17</v>
      </c>
      <c r="B23" t="s">
        <v>18</v>
      </c>
      <c r="C23" s="140">
        <v>16</v>
      </c>
      <c r="D23" s="73">
        <v>11</v>
      </c>
      <c r="E23" s="222">
        <f t="shared" si="1"/>
        <v>27</v>
      </c>
      <c r="F23" s="137">
        <v>27</v>
      </c>
      <c r="G23" s="100">
        <f>SUM(E23-F23)</f>
        <v>0</v>
      </c>
      <c r="H23" s="132" t="s">
        <v>360</v>
      </c>
      <c r="I23" s="17" t="s">
        <v>189</v>
      </c>
      <c r="J23" s="139">
        <v>10</v>
      </c>
      <c r="K23" s="80" t="s">
        <v>27</v>
      </c>
      <c r="L23" s="69">
        <v>27340.47</v>
      </c>
      <c r="M23" t="s">
        <v>57</v>
      </c>
    </row>
    <row r="24" spans="1:13" ht="5.25" customHeight="1" thickBot="1">
      <c r="A24" s="234"/>
      <c r="B24" s="235"/>
      <c r="C24" s="230" t="s">
        <v>97</v>
      </c>
      <c r="D24" s="230" t="s">
        <v>97</v>
      </c>
      <c r="E24" s="230" t="s">
        <v>97</v>
      </c>
      <c r="F24" s="231" t="s">
        <v>97</v>
      </c>
      <c r="G24" s="243" t="s">
        <v>97</v>
      </c>
      <c r="H24" s="248"/>
      <c r="I24" s="245"/>
      <c r="J24" s="231"/>
      <c r="K24" s="230"/>
      <c r="L24" s="232" t="s">
        <v>97</v>
      </c>
      <c r="M24" s="233"/>
    </row>
    <row r="25" spans="1:13" ht="12.75">
      <c r="A25" s="83" t="s">
        <v>19</v>
      </c>
      <c r="B25" t="s">
        <v>112</v>
      </c>
      <c r="C25" s="116">
        <v>10</v>
      </c>
      <c r="D25" s="84">
        <v>1</v>
      </c>
      <c r="E25" s="117">
        <f>SUM(C25:D25)</f>
        <v>11</v>
      </c>
      <c r="F25" s="141">
        <v>11</v>
      </c>
      <c r="G25" s="86">
        <f>SUM(E28+E25-F25)</f>
        <v>0</v>
      </c>
      <c r="H25" s="132" t="s">
        <v>361</v>
      </c>
      <c r="I25" s="17" t="s">
        <v>202</v>
      </c>
      <c r="J25" s="130">
        <v>20</v>
      </c>
      <c r="K25" s="17" t="s">
        <v>28</v>
      </c>
      <c r="L25" s="72">
        <v>19699.05</v>
      </c>
      <c r="M25" t="s">
        <v>57</v>
      </c>
    </row>
    <row r="26" spans="1:13" ht="12.75">
      <c r="A26" s="27" t="s">
        <v>19</v>
      </c>
      <c r="B26" t="s">
        <v>124</v>
      </c>
      <c r="C26" s="59" t="s">
        <v>96</v>
      </c>
      <c r="D26" s="59" t="s">
        <v>96</v>
      </c>
      <c r="E26" s="59" t="s">
        <v>96</v>
      </c>
      <c r="F26" s="42" t="s">
        <v>141</v>
      </c>
      <c r="G26" s="40" t="s">
        <v>144</v>
      </c>
      <c r="H26" s="132" t="s">
        <v>361</v>
      </c>
      <c r="I26" s="17" t="s">
        <v>202</v>
      </c>
      <c r="J26" s="81">
        <v>36</v>
      </c>
      <c r="K26" s="80" t="s">
        <v>109</v>
      </c>
      <c r="L26" s="50"/>
      <c r="M26" t="s">
        <v>57</v>
      </c>
    </row>
    <row r="27" spans="1:13" ht="12.75">
      <c r="A27" s="27" t="s">
        <v>19</v>
      </c>
      <c r="B27" t="s">
        <v>125</v>
      </c>
      <c r="C27" s="59" t="s">
        <v>96</v>
      </c>
      <c r="D27" s="59" t="s">
        <v>96</v>
      </c>
      <c r="E27" s="59" t="s">
        <v>96</v>
      </c>
      <c r="F27" s="42" t="s">
        <v>141</v>
      </c>
      <c r="G27" s="40" t="s">
        <v>144</v>
      </c>
      <c r="H27" s="132" t="s">
        <v>361</v>
      </c>
      <c r="I27" s="17" t="s">
        <v>202</v>
      </c>
      <c r="J27" s="81">
        <v>36</v>
      </c>
      <c r="K27" s="80" t="s">
        <v>110</v>
      </c>
      <c r="L27" s="50"/>
      <c r="M27" t="s">
        <v>57</v>
      </c>
    </row>
    <row r="28" spans="1:13" ht="13.5" thickBot="1">
      <c r="A28" s="74" t="s">
        <v>48</v>
      </c>
      <c r="B28" t="s">
        <v>47</v>
      </c>
      <c r="C28" s="140"/>
      <c r="D28" s="73"/>
      <c r="E28" s="137">
        <f>SUM(C28:D28)</f>
        <v>0</v>
      </c>
      <c r="F28" s="138" t="s">
        <v>141</v>
      </c>
      <c r="G28" s="75" t="s">
        <v>144</v>
      </c>
      <c r="H28" s="132" t="s">
        <v>361</v>
      </c>
      <c r="I28" s="17" t="s">
        <v>202</v>
      </c>
      <c r="J28" s="139">
        <v>36</v>
      </c>
      <c r="K28" s="80" t="s">
        <v>111</v>
      </c>
      <c r="L28" s="69"/>
      <c r="M28" t="s">
        <v>57</v>
      </c>
    </row>
    <row r="29" spans="1:13" ht="5.25" customHeight="1" thickBot="1">
      <c r="A29" s="234"/>
      <c r="B29" s="236"/>
      <c r="C29" s="230" t="s">
        <v>97</v>
      </c>
      <c r="D29" s="230" t="s">
        <v>97</v>
      </c>
      <c r="E29" s="230" t="s">
        <v>97</v>
      </c>
      <c r="F29" s="231" t="s">
        <v>97</v>
      </c>
      <c r="G29" s="243" t="s">
        <v>97</v>
      </c>
      <c r="H29" s="248"/>
      <c r="I29" s="237"/>
      <c r="J29" s="231"/>
      <c r="K29" s="238"/>
      <c r="L29" s="232" t="s">
        <v>97</v>
      </c>
      <c r="M29" s="233"/>
    </row>
    <row r="30" spans="1:13" ht="12.75">
      <c r="A30" s="83" t="s">
        <v>20</v>
      </c>
      <c r="B30" t="s">
        <v>293</v>
      </c>
      <c r="C30" s="116">
        <v>3</v>
      </c>
      <c r="D30" s="84">
        <v>1</v>
      </c>
      <c r="E30" s="117">
        <f>SUM(C30:D30)</f>
        <v>4</v>
      </c>
      <c r="F30" s="141">
        <v>15</v>
      </c>
      <c r="G30" s="86">
        <f>SUM(E40+E39+E38+E37+E33+E32+E31+E30-F30)</f>
        <v>-3</v>
      </c>
      <c r="H30" s="132" t="s">
        <v>362</v>
      </c>
      <c r="I30" s="17" t="s">
        <v>216</v>
      </c>
      <c r="J30" s="130">
        <v>30</v>
      </c>
      <c r="K30" s="17" t="s">
        <v>32</v>
      </c>
      <c r="L30" s="72">
        <v>2212.91</v>
      </c>
      <c r="M30" t="s">
        <v>57</v>
      </c>
    </row>
    <row r="31" spans="1:13" ht="12.75">
      <c r="A31" s="27" t="s">
        <v>20</v>
      </c>
      <c r="B31" t="s">
        <v>372</v>
      </c>
      <c r="C31" s="26">
        <v>6</v>
      </c>
      <c r="D31" s="31">
        <v>2</v>
      </c>
      <c r="E31" s="59">
        <f>SUM(C31:D31)</f>
        <v>8</v>
      </c>
      <c r="F31" s="42" t="s">
        <v>141</v>
      </c>
      <c r="G31" s="40" t="s">
        <v>142</v>
      </c>
      <c r="H31" s="132" t="s">
        <v>362</v>
      </c>
      <c r="I31" s="17" t="s">
        <v>216</v>
      </c>
      <c r="J31" s="81">
        <v>38</v>
      </c>
      <c r="K31" s="80" t="s">
        <v>113</v>
      </c>
      <c r="L31" s="50">
        <v>10808.37</v>
      </c>
      <c r="M31" t="s">
        <v>57</v>
      </c>
    </row>
    <row r="32" spans="1:13" ht="12.75">
      <c r="A32" s="27" t="s">
        <v>20</v>
      </c>
      <c r="B32" t="s">
        <v>373</v>
      </c>
      <c r="C32" s="26"/>
      <c r="D32" s="31"/>
      <c r="E32" s="59">
        <f>SUM(C32:D32)</f>
        <v>0</v>
      </c>
      <c r="F32" s="42" t="s">
        <v>141</v>
      </c>
      <c r="G32" s="40" t="s">
        <v>142</v>
      </c>
      <c r="H32" s="132" t="s">
        <v>362</v>
      </c>
      <c r="I32" s="17" t="s">
        <v>216</v>
      </c>
      <c r="J32" s="81">
        <v>32</v>
      </c>
      <c r="K32" s="80" t="s">
        <v>29</v>
      </c>
      <c r="L32" s="50"/>
      <c r="M32" t="s">
        <v>57</v>
      </c>
    </row>
    <row r="33" spans="1:13" ht="12.75">
      <c r="A33" s="27" t="s">
        <v>20</v>
      </c>
      <c r="B33" t="s">
        <v>374</v>
      </c>
      <c r="C33" s="26"/>
      <c r="D33" s="31"/>
      <c r="E33" s="59">
        <f>SUM(C33:D33)</f>
        <v>0</v>
      </c>
      <c r="F33" s="42" t="s">
        <v>141</v>
      </c>
      <c r="G33" s="40" t="s">
        <v>142</v>
      </c>
      <c r="H33" s="132" t="s">
        <v>362</v>
      </c>
      <c r="I33" s="17" t="s">
        <v>216</v>
      </c>
      <c r="J33" s="81">
        <v>39</v>
      </c>
      <c r="K33" s="80" t="s">
        <v>237</v>
      </c>
      <c r="L33" s="50"/>
      <c r="M33" t="s">
        <v>57</v>
      </c>
    </row>
    <row r="34" spans="1:13" ht="12.75">
      <c r="A34" s="27" t="s">
        <v>20</v>
      </c>
      <c r="B34" t="s">
        <v>375</v>
      </c>
      <c r="C34" s="59" t="s">
        <v>96</v>
      </c>
      <c r="D34" s="59" t="s">
        <v>96</v>
      </c>
      <c r="E34" s="59" t="s">
        <v>96</v>
      </c>
      <c r="F34" s="42" t="s">
        <v>141</v>
      </c>
      <c r="G34" s="40" t="s">
        <v>142</v>
      </c>
      <c r="H34" s="132" t="s">
        <v>362</v>
      </c>
      <c r="I34" s="17" t="s">
        <v>216</v>
      </c>
      <c r="J34" s="169" t="s">
        <v>239</v>
      </c>
      <c r="K34" s="80" t="s">
        <v>42</v>
      </c>
      <c r="L34" s="50">
        <v>1649.12</v>
      </c>
      <c r="M34" t="s">
        <v>57</v>
      </c>
    </row>
    <row r="35" spans="1:13" ht="12.75">
      <c r="A35" s="27" t="s">
        <v>20</v>
      </c>
      <c r="B35" t="s">
        <v>376</v>
      </c>
      <c r="C35" s="59" t="s">
        <v>96</v>
      </c>
      <c r="D35" s="59" t="s">
        <v>96</v>
      </c>
      <c r="E35" s="59" t="s">
        <v>96</v>
      </c>
      <c r="F35" s="42" t="s">
        <v>141</v>
      </c>
      <c r="G35" s="40" t="s">
        <v>142</v>
      </c>
      <c r="H35" s="132" t="s">
        <v>362</v>
      </c>
      <c r="I35" s="17" t="s">
        <v>216</v>
      </c>
      <c r="J35" s="169" t="s">
        <v>239</v>
      </c>
      <c r="K35" s="80" t="s">
        <v>107</v>
      </c>
      <c r="L35" s="50">
        <v>79.6</v>
      </c>
      <c r="M35" t="s">
        <v>57</v>
      </c>
    </row>
    <row r="36" spans="1:13" ht="12.75">
      <c r="A36" s="74" t="s">
        <v>20</v>
      </c>
      <c r="B36" t="s">
        <v>377</v>
      </c>
      <c r="C36" s="137" t="s">
        <v>96</v>
      </c>
      <c r="D36" s="137" t="s">
        <v>96</v>
      </c>
      <c r="E36" s="137" t="s">
        <v>96</v>
      </c>
      <c r="F36" s="138" t="s">
        <v>141</v>
      </c>
      <c r="G36" s="75" t="s">
        <v>142</v>
      </c>
      <c r="H36" s="132" t="s">
        <v>362</v>
      </c>
      <c r="I36" s="17" t="s">
        <v>216</v>
      </c>
      <c r="J36" s="169" t="s">
        <v>239</v>
      </c>
      <c r="K36" s="80" t="s">
        <v>108</v>
      </c>
      <c r="L36" s="69">
        <v>6.6</v>
      </c>
      <c r="M36" t="s">
        <v>57</v>
      </c>
    </row>
    <row r="37" spans="1:13" ht="12.75">
      <c r="A37" s="74" t="s">
        <v>20</v>
      </c>
      <c r="B37" t="s">
        <v>378</v>
      </c>
      <c r="C37" s="26"/>
      <c r="D37" s="31"/>
      <c r="E37" s="59">
        <f>SUM(C37:D37)</f>
        <v>0</v>
      </c>
      <c r="F37" s="42" t="s">
        <v>141</v>
      </c>
      <c r="G37" s="40" t="s">
        <v>142</v>
      </c>
      <c r="H37" s="247" t="s">
        <v>362</v>
      </c>
      <c r="I37" s="17" t="s">
        <v>216</v>
      </c>
      <c r="J37" s="220">
        <v>51</v>
      </c>
      <c r="K37" s="80" t="s">
        <v>295</v>
      </c>
      <c r="L37" s="69"/>
      <c r="M37" t="s">
        <v>57</v>
      </c>
    </row>
    <row r="38" spans="1:13" ht="12.75">
      <c r="A38" s="74" t="s">
        <v>20</v>
      </c>
      <c r="B38" t="s">
        <v>379</v>
      </c>
      <c r="C38" s="26"/>
      <c r="D38" s="31"/>
      <c r="E38" s="59">
        <f>SUM(C38:D38)</f>
        <v>0</v>
      </c>
      <c r="F38" s="42" t="s">
        <v>141</v>
      </c>
      <c r="G38" s="40" t="s">
        <v>142</v>
      </c>
      <c r="H38" s="247" t="s">
        <v>362</v>
      </c>
      <c r="I38" s="17" t="s">
        <v>216</v>
      </c>
      <c r="J38" s="220">
        <v>52</v>
      </c>
      <c r="K38" s="80" t="s">
        <v>299</v>
      </c>
      <c r="L38" s="69"/>
      <c r="M38" t="s">
        <v>57</v>
      </c>
    </row>
    <row r="39" spans="1:13" ht="12.75">
      <c r="A39" s="74" t="s">
        <v>20</v>
      </c>
      <c r="B39" t="s">
        <v>380</v>
      </c>
      <c r="C39" s="26"/>
      <c r="D39" s="31"/>
      <c r="E39" s="59">
        <f>SUM(C39:D39)</f>
        <v>0</v>
      </c>
      <c r="F39" s="42" t="s">
        <v>141</v>
      </c>
      <c r="G39" s="40" t="s">
        <v>142</v>
      </c>
      <c r="H39" s="247" t="s">
        <v>362</v>
      </c>
      <c r="I39" s="17" t="s">
        <v>216</v>
      </c>
      <c r="J39" s="220">
        <v>53</v>
      </c>
      <c r="K39" s="80" t="s">
        <v>304</v>
      </c>
      <c r="L39" s="69"/>
      <c r="M39" t="s">
        <v>57</v>
      </c>
    </row>
    <row r="40" spans="1:13" ht="12.75">
      <c r="A40" s="74" t="s">
        <v>20</v>
      </c>
      <c r="B40" t="s">
        <v>381</v>
      </c>
      <c r="C40" s="26"/>
      <c r="D40" s="31"/>
      <c r="E40" s="59">
        <f>SUM(C40:D40)</f>
        <v>0</v>
      </c>
      <c r="F40" s="42" t="s">
        <v>141</v>
      </c>
      <c r="G40" s="40" t="s">
        <v>142</v>
      </c>
      <c r="H40" s="247" t="s">
        <v>362</v>
      </c>
      <c r="I40" s="17" t="s">
        <v>216</v>
      </c>
      <c r="J40" s="220">
        <v>54</v>
      </c>
      <c r="K40" s="80" t="s">
        <v>306</v>
      </c>
      <c r="L40" s="69"/>
      <c r="M40" t="s">
        <v>57</v>
      </c>
    </row>
    <row r="41" spans="1:13" ht="12.75">
      <c r="A41" s="74" t="s">
        <v>20</v>
      </c>
      <c r="B41" t="s">
        <v>382</v>
      </c>
      <c r="C41" s="59" t="s">
        <v>96</v>
      </c>
      <c r="D41" s="59" t="s">
        <v>96</v>
      </c>
      <c r="E41" s="59" t="s">
        <v>96</v>
      </c>
      <c r="F41" s="42" t="s">
        <v>141</v>
      </c>
      <c r="G41" s="40" t="s">
        <v>142</v>
      </c>
      <c r="H41" s="249" t="s">
        <v>362</v>
      </c>
      <c r="I41" s="17" t="s">
        <v>216</v>
      </c>
      <c r="J41" s="169" t="s">
        <v>305</v>
      </c>
      <c r="K41" s="80" t="s">
        <v>296</v>
      </c>
      <c r="L41" s="69"/>
      <c r="M41" t="s">
        <v>57</v>
      </c>
    </row>
    <row r="42" spans="1:13" ht="12.75">
      <c r="A42" s="74" t="s">
        <v>20</v>
      </c>
      <c r="B42" t="s">
        <v>383</v>
      </c>
      <c r="C42" s="59" t="s">
        <v>96</v>
      </c>
      <c r="D42" s="59" t="s">
        <v>96</v>
      </c>
      <c r="E42" s="59" t="s">
        <v>96</v>
      </c>
      <c r="F42" s="42" t="s">
        <v>141</v>
      </c>
      <c r="G42" s="40" t="s">
        <v>142</v>
      </c>
      <c r="H42" s="249" t="s">
        <v>362</v>
      </c>
      <c r="I42" s="17" t="s">
        <v>216</v>
      </c>
      <c r="J42" s="169" t="s">
        <v>305</v>
      </c>
      <c r="K42" s="80" t="s">
        <v>297</v>
      </c>
      <c r="L42" s="69"/>
      <c r="M42" t="s">
        <v>57</v>
      </c>
    </row>
    <row r="43" spans="1:13" ht="13.5" thickBot="1">
      <c r="A43" s="74" t="s">
        <v>20</v>
      </c>
      <c r="B43" t="s">
        <v>384</v>
      </c>
      <c r="C43" s="137" t="s">
        <v>96</v>
      </c>
      <c r="D43" s="137" t="s">
        <v>96</v>
      </c>
      <c r="E43" s="137" t="s">
        <v>96</v>
      </c>
      <c r="F43" s="138" t="s">
        <v>141</v>
      </c>
      <c r="G43" s="75" t="s">
        <v>142</v>
      </c>
      <c r="H43" s="249" t="s">
        <v>362</v>
      </c>
      <c r="I43" s="17" t="s">
        <v>216</v>
      </c>
      <c r="J43" s="239" t="s">
        <v>305</v>
      </c>
      <c r="K43" s="80" t="s">
        <v>298</v>
      </c>
      <c r="L43" s="69"/>
      <c r="M43" t="s">
        <v>57</v>
      </c>
    </row>
    <row r="44" spans="1:13" ht="5.25" customHeight="1" thickBot="1">
      <c r="A44" s="234"/>
      <c r="B44" s="235"/>
      <c r="C44" s="230" t="s">
        <v>97</v>
      </c>
      <c r="D44" s="230" t="s">
        <v>97</v>
      </c>
      <c r="E44" s="230" t="s">
        <v>97</v>
      </c>
      <c r="F44" s="231" t="s">
        <v>97</v>
      </c>
      <c r="G44" s="243" t="s">
        <v>97</v>
      </c>
      <c r="H44" s="248"/>
      <c r="I44" s="245"/>
      <c r="J44" s="231"/>
      <c r="K44" s="230"/>
      <c r="L44" s="232" t="s">
        <v>97</v>
      </c>
      <c r="M44" s="233"/>
    </row>
    <row r="45" spans="1:13" ht="12.75">
      <c r="A45" s="83" t="s">
        <v>21</v>
      </c>
      <c r="B45" t="s">
        <v>165</v>
      </c>
      <c r="C45" s="116">
        <v>8</v>
      </c>
      <c r="D45" s="84">
        <v>3</v>
      </c>
      <c r="E45" s="117">
        <f aca="true" t="shared" si="2" ref="E45:E56">SUM(C45:D45)</f>
        <v>11</v>
      </c>
      <c r="F45" s="117">
        <v>11</v>
      </c>
      <c r="G45" s="86">
        <f aca="true" t="shared" si="3" ref="G45:G52">SUM(E45-F45)</f>
        <v>0</v>
      </c>
      <c r="H45" s="247" t="s">
        <v>362</v>
      </c>
      <c r="I45" s="17" t="s">
        <v>320</v>
      </c>
      <c r="J45" s="130">
        <v>73</v>
      </c>
      <c r="K45" s="80" t="s">
        <v>321</v>
      </c>
      <c r="L45" s="72">
        <v>41894.13</v>
      </c>
      <c r="M45" t="s">
        <v>57</v>
      </c>
    </row>
    <row r="46" spans="1:13" ht="12.75">
      <c r="A46" s="27" t="s">
        <v>21</v>
      </c>
      <c r="B46" t="s">
        <v>166</v>
      </c>
      <c r="C46" s="26">
        <v>2</v>
      </c>
      <c r="D46" s="31">
        <v>2</v>
      </c>
      <c r="E46" s="59">
        <f t="shared" si="2"/>
        <v>4</v>
      </c>
      <c r="F46" s="59">
        <v>4</v>
      </c>
      <c r="G46" s="86">
        <f t="shared" si="3"/>
        <v>0</v>
      </c>
      <c r="H46" s="247" t="s">
        <v>362</v>
      </c>
      <c r="I46" s="17" t="s">
        <v>323</v>
      </c>
      <c r="J46" s="81">
        <v>74</v>
      </c>
      <c r="K46" s="80" t="s">
        <v>129</v>
      </c>
      <c r="L46" s="50">
        <v>12298.19</v>
      </c>
      <c r="M46" t="s">
        <v>57</v>
      </c>
    </row>
    <row r="47" spans="1:13" ht="12.75">
      <c r="A47" s="27" t="s">
        <v>21</v>
      </c>
      <c r="B47" t="s">
        <v>167</v>
      </c>
      <c r="C47" s="26">
        <v>2</v>
      </c>
      <c r="D47" s="31">
        <v>5</v>
      </c>
      <c r="E47" s="59">
        <f t="shared" si="2"/>
        <v>7</v>
      </c>
      <c r="F47" s="59">
        <v>7</v>
      </c>
      <c r="G47" s="86">
        <f t="shared" si="3"/>
        <v>0</v>
      </c>
      <c r="H47" s="247" t="s">
        <v>362</v>
      </c>
      <c r="I47" s="17" t="s">
        <v>324</v>
      </c>
      <c r="J47" s="81">
        <v>75</v>
      </c>
      <c r="K47" s="80" t="s">
        <v>130</v>
      </c>
      <c r="L47" s="50">
        <v>30124</v>
      </c>
      <c r="M47" t="s">
        <v>57</v>
      </c>
    </row>
    <row r="48" spans="1:13" ht="12.75">
      <c r="A48" s="27" t="s">
        <v>21</v>
      </c>
      <c r="B48" t="s">
        <v>168</v>
      </c>
      <c r="C48" s="26">
        <v>2</v>
      </c>
      <c r="D48" s="31">
        <v>3</v>
      </c>
      <c r="E48" s="59">
        <f t="shared" si="2"/>
        <v>5</v>
      </c>
      <c r="F48" s="59">
        <v>4</v>
      </c>
      <c r="G48" s="86">
        <f t="shared" si="3"/>
        <v>1</v>
      </c>
      <c r="H48" s="247" t="s">
        <v>362</v>
      </c>
      <c r="I48" s="17" t="s">
        <v>290</v>
      </c>
      <c r="J48" s="81">
        <v>76</v>
      </c>
      <c r="K48" s="80" t="s">
        <v>131</v>
      </c>
      <c r="L48" s="50">
        <v>5982.75</v>
      </c>
      <c r="M48" t="s">
        <v>57</v>
      </c>
    </row>
    <row r="49" spans="1:13" ht="12.75">
      <c r="A49" s="27" t="s">
        <v>21</v>
      </c>
      <c r="B49" t="s">
        <v>312</v>
      </c>
      <c r="C49" s="26">
        <v>9</v>
      </c>
      <c r="D49" s="31">
        <v>5</v>
      </c>
      <c r="E49" s="59">
        <f t="shared" si="2"/>
        <v>14</v>
      </c>
      <c r="F49" s="59">
        <v>12</v>
      </c>
      <c r="G49" s="86">
        <f t="shared" si="3"/>
        <v>2</v>
      </c>
      <c r="H49" s="247" t="s">
        <v>362</v>
      </c>
      <c r="I49" s="17" t="s">
        <v>325</v>
      </c>
      <c r="J49" s="81">
        <v>55</v>
      </c>
      <c r="K49" s="80" t="s">
        <v>326</v>
      </c>
      <c r="L49" s="50">
        <v>44933.97</v>
      </c>
      <c r="M49" t="s">
        <v>57</v>
      </c>
    </row>
    <row r="50" spans="1:13" ht="12.75">
      <c r="A50" s="27" t="s">
        <v>21</v>
      </c>
      <c r="B50" t="s">
        <v>313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7" t="s">
        <v>362</v>
      </c>
      <c r="I50" s="17" t="s">
        <v>327</v>
      </c>
      <c r="J50" s="81">
        <v>56</v>
      </c>
      <c r="K50" s="80" t="s">
        <v>328</v>
      </c>
      <c r="L50" s="50"/>
      <c r="M50" t="s">
        <v>57</v>
      </c>
    </row>
    <row r="51" spans="1:13" ht="12.75">
      <c r="A51" s="27" t="s">
        <v>21</v>
      </c>
      <c r="B51" t="s">
        <v>314</v>
      </c>
      <c r="C51" s="26">
        <v>3</v>
      </c>
      <c r="D51" s="31"/>
      <c r="E51" s="59">
        <f t="shared" si="2"/>
        <v>3</v>
      </c>
      <c r="F51" s="25">
        <v>3</v>
      </c>
      <c r="G51" s="86">
        <f t="shared" si="3"/>
        <v>0</v>
      </c>
      <c r="H51" s="247" t="s">
        <v>362</v>
      </c>
      <c r="I51" s="17" t="s">
        <v>329</v>
      </c>
      <c r="J51" s="81">
        <v>57</v>
      </c>
      <c r="K51" s="80" t="s">
        <v>330</v>
      </c>
      <c r="L51" s="50">
        <v>12575.12</v>
      </c>
      <c r="M51" t="s">
        <v>57</v>
      </c>
    </row>
    <row r="52" spans="1:13" ht="13.5" thickBot="1">
      <c r="A52" s="74" t="s">
        <v>21</v>
      </c>
      <c r="B52" t="s">
        <v>315</v>
      </c>
      <c r="C52" s="140"/>
      <c r="D52" s="73"/>
      <c r="E52" s="137">
        <f t="shared" si="2"/>
        <v>0</v>
      </c>
      <c r="F52" s="137">
        <v>3</v>
      </c>
      <c r="G52" s="100">
        <f t="shared" si="3"/>
        <v>-3</v>
      </c>
      <c r="H52" s="247" t="s">
        <v>362</v>
      </c>
      <c r="I52" s="17" t="s">
        <v>291</v>
      </c>
      <c r="J52" s="139">
        <v>58</v>
      </c>
      <c r="K52" s="80" t="s">
        <v>331</v>
      </c>
      <c r="L52" s="69">
        <v>22.58</v>
      </c>
      <c r="M52" t="s">
        <v>57</v>
      </c>
    </row>
    <row r="53" spans="1:13" ht="5.25" customHeight="1" thickBot="1">
      <c r="A53" s="234"/>
      <c r="B53" s="236"/>
      <c r="C53" s="230" t="s">
        <v>97</v>
      </c>
      <c r="D53" s="230" t="s">
        <v>97</v>
      </c>
      <c r="E53" s="230" t="s">
        <v>97</v>
      </c>
      <c r="F53" s="231" t="s">
        <v>97</v>
      </c>
      <c r="G53" s="243" t="s">
        <v>97</v>
      </c>
      <c r="H53" s="248"/>
      <c r="I53" s="237"/>
      <c r="J53" s="231"/>
      <c r="K53" s="238"/>
      <c r="L53" s="232" t="s">
        <v>97</v>
      </c>
      <c r="M53" s="233"/>
    </row>
    <row r="54" spans="1:13" ht="15">
      <c r="A54" s="83" t="s">
        <v>22</v>
      </c>
      <c r="B54" s="221" t="s">
        <v>332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7" t="s">
        <v>360</v>
      </c>
      <c r="I54" s="17" t="s">
        <v>218</v>
      </c>
      <c r="J54" s="130">
        <v>11</v>
      </c>
      <c r="K54" s="80" t="s">
        <v>30</v>
      </c>
      <c r="L54" s="72"/>
      <c r="M54" t="s">
        <v>57</v>
      </c>
    </row>
    <row r="55" spans="1:13" ht="15">
      <c r="A55" s="27" t="s">
        <v>22</v>
      </c>
      <c r="B55" s="221" t="s">
        <v>385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7" t="s">
        <v>362</v>
      </c>
      <c r="I55" s="70" t="s">
        <v>290</v>
      </c>
      <c r="J55" s="81">
        <v>45</v>
      </c>
      <c r="K55" s="80" t="s">
        <v>132</v>
      </c>
      <c r="L55" s="50"/>
      <c r="M55" t="s">
        <v>57</v>
      </c>
    </row>
    <row r="56" spans="1:13" ht="15.75" thickBot="1">
      <c r="A56" s="74" t="s">
        <v>22</v>
      </c>
      <c r="B56" s="221" t="s">
        <v>386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7" t="s">
        <v>362</v>
      </c>
      <c r="I56" s="17" t="s">
        <v>291</v>
      </c>
      <c r="J56" s="139">
        <v>59</v>
      </c>
      <c r="K56" s="80" t="s">
        <v>333</v>
      </c>
      <c r="L56" s="69"/>
      <c r="M56" t="s">
        <v>57</v>
      </c>
    </row>
    <row r="57" spans="1:13" ht="4.5" customHeight="1" thickBot="1">
      <c r="A57" s="234"/>
      <c r="B57" s="236"/>
      <c r="C57" s="230" t="s">
        <v>97</v>
      </c>
      <c r="D57" s="230" t="s">
        <v>97</v>
      </c>
      <c r="E57" s="230" t="s">
        <v>97</v>
      </c>
      <c r="F57" s="231" t="s">
        <v>97</v>
      </c>
      <c r="G57" s="243" t="s">
        <v>97</v>
      </c>
      <c r="H57" s="248"/>
      <c r="I57" s="237"/>
      <c r="J57" s="231"/>
      <c r="K57" s="238"/>
      <c r="L57" s="232" t="s">
        <v>97</v>
      </c>
      <c r="M57" s="233"/>
    </row>
    <row r="58" spans="1:13" ht="12.75">
      <c r="A58" s="83" t="s">
        <v>23</v>
      </c>
      <c r="B58" t="s">
        <v>223</v>
      </c>
      <c r="C58" s="116">
        <v>13</v>
      </c>
      <c r="D58" s="84">
        <v>11</v>
      </c>
      <c r="E58" s="117">
        <f aca="true" t="shared" si="4" ref="E58:E68">SUM(C58:D58)</f>
        <v>24</v>
      </c>
      <c r="F58" s="141">
        <v>50</v>
      </c>
      <c r="G58" s="86">
        <f>SUM(E60+E59+E58-F58)</f>
        <v>1</v>
      </c>
      <c r="H58" s="247" t="s">
        <v>360</v>
      </c>
      <c r="I58" s="17" t="s">
        <v>222</v>
      </c>
      <c r="J58" s="130">
        <v>2</v>
      </c>
      <c r="K58" s="17" t="s">
        <v>230</v>
      </c>
      <c r="L58" s="72">
        <v>16932.29</v>
      </c>
      <c r="M58" t="s">
        <v>57</v>
      </c>
    </row>
    <row r="59" spans="1:13" ht="12.75">
      <c r="A59" s="27" t="s">
        <v>23</v>
      </c>
      <c r="B59" t="s">
        <v>219</v>
      </c>
      <c r="C59" s="26">
        <v>8</v>
      </c>
      <c r="D59" s="31">
        <v>13</v>
      </c>
      <c r="E59" s="59">
        <f t="shared" si="4"/>
        <v>21</v>
      </c>
      <c r="F59" s="42" t="s">
        <v>141</v>
      </c>
      <c r="G59" s="40" t="s">
        <v>236</v>
      </c>
      <c r="H59" s="247" t="s">
        <v>360</v>
      </c>
      <c r="I59" s="17" t="s">
        <v>222</v>
      </c>
      <c r="J59" s="81">
        <v>6</v>
      </c>
      <c r="K59" s="80" t="s">
        <v>231</v>
      </c>
      <c r="L59" s="50">
        <v>13463.61</v>
      </c>
      <c r="M59" t="s">
        <v>57</v>
      </c>
    </row>
    <row r="60" spans="1:13" ht="12.75">
      <c r="A60" s="27" t="s">
        <v>23</v>
      </c>
      <c r="B60" t="s">
        <v>220</v>
      </c>
      <c r="C60" s="26">
        <v>6</v>
      </c>
      <c r="D60" s="31"/>
      <c r="E60" s="59">
        <f t="shared" si="4"/>
        <v>6</v>
      </c>
      <c r="F60" s="42" t="s">
        <v>141</v>
      </c>
      <c r="G60" s="40" t="s">
        <v>236</v>
      </c>
      <c r="H60" s="247" t="s">
        <v>360</v>
      </c>
      <c r="I60" s="17" t="s">
        <v>222</v>
      </c>
      <c r="J60" s="81">
        <v>16</v>
      </c>
      <c r="K60" s="80" t="s">
        <v>232</v>
      </c>
      <c r="L60" s="50">
        <v>2570.96</v>
      </c>
      <c r="M60" t="s">
        <v>57</v>
      </c>
    </row>
    <row r="61" spans="1:13" ht="12.75">
      <c r="A61" s="27" t="s">
        <v>23</v>
      </c>
      <c r="B61" t="s">
        <v>221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7" t="s">
        <v>361</v>
      </c>
      <c r="I61" s="17" t="s">
        <v>229</v>
      </c>
      <c r="J61" s="81">
        <v>25</v>
      </c>
      <c r="K61" s="80" t="s">
        <v>233</v>
      </c>
      <c r="L61" s="50"/>
      <c r="M61" t="s">
        <v>57</v>
      </c>
    </row>
    <row r="62" spans="1:13" ht="12.75">
      <c r="A62" s="27" t="s">
        <v>23</v>
      </c>
      <c r="B62" t="s">
        <v>387</v>
      </c>
      <c r="C62" s="26"/>
      <c r="D62" s="31">
        <v>1</v>
      </c>
      <c r="E62" s="168">
        <f t="shared" si="4"/>
        <v>1</v>
      </c>
      <c r="F62" s="25">
        <v>3</v>
      </c>
      <c r="G62" s="40">
        <f>SUM(E62+E64-F62)</f>
        <v>-1</v>
      </c>
      <c r="H62" s="247" t="s">
        <v>362</v>
      </c>
      <c r="I62" s="17" t="s">
        <v>334</v>
      </c>
      <c r="J62" s="81">
        <v>26</v>
      </c>
      <c r="K62" s="17" t="s">
        <v>234</v>
      </c>
      <c r="L62" s="50">
        <v>494.2</v>
      </c>
      <c r="M62" t="s">
        <v>57</v>
      </c>
    </row>
    <row r="63" spans="1:13" ht="12.75">
      <c r="A63" s="27" t="s">
        <v>23</v>
      </c>
      <c r="B63" t="s">
        <v>388</v>
      </c>
      <c r="C63" s="140">
        <v>4</v>
      </c>
      <c r="D63" s="73">
        <v>2</v>
      </c>
      <c r="E63" s="168">
        <f t="shared" si="4"/>
        <v>6</v>
      </c>
      <c r="F63" s="25">
        <v>9</v>
      </c>
      <c r="G63" s="40">
        <f>SUM(E68+E63-F63)</f>
        <v>-3</v>
      </c>
      <c r="H63" s="247" t="s">
        <v>362</v>
      </c>
      <c r="I63" s="17" t="s">
        <v>336</v>
      </c>
      <c r="J63" s="139">
        <v>28</v>
      </c>
      <c r="K63" s="17" t="s">
        <v>335</v>
      </c>
      <c r="L63" s="69">
        <v>42378.35</v>
      </c>
      <c r="M63" t="s">
        <v>57</v>
      </c>
    </row>
    <row r="64" spans="1:13" ht="12.75">
      <c r="A64" s="74" t="s">
        <v>23</v>
      </c>
      <c r="B64" t="s">
        <v>389</v>
      </c>
      <c r="C64" s="140">
        <v>1</v>
      </c>
      <c r="D64" s="73"/>
      <c r="E64" s="137">
        <f t="shared" si="4"/>
        <v>1</v>
      </c>
      <c r="F64" s="42" t="s">
        <v>141</v>
      </c>
      <c r="G64" s="40" t="s">
        <v>357</v>
      </c>
      <c r="H64" s="247" t="s">
        <v>362</v>
      </c>
      <c r="I64" s="17" t="s">
        <v>334</v>
      </c>
      <c r="J64" s="139">
        <v>27</v>
      </c>
      <c r="K64" s="80" t="s">
        <v>235</v>
      </c>
      <c r="L64" s="69">
        <v>3206.94</v>
      </c>
      <c r="M64" t="s">
        <v>57</v>
      </c>
    </row>
    <row r="65" spans="1:13" ht="12.75">
      <c r="A65" s="74" t="s">
        <v>23</v>
      </c>
      <c r="B65" t="s">
        <v>390</v>
      </c>
      <c r="C65" s="59" t="s">
        <v>96</v>
      </c>
      <c r="D65" s="59" t="s">
        <v>96</v>
      </c>
      <c r="E65" s="59" t="s">
        <v>96</v>
      </c>
      <c r="F65" s="59" t="s">
        <v>96</v>
      </c>
      <c r="G65" s="168" t="s">
        <v>96</v>
      </c>
      <c r="H65" s="249" t="s">
        <v>362</v>
      </c>
      <c r="I65" s="17" t="s">
        <v>334</v>
      </c>
      <c r="J65" s="139">
        <v>27</v>
      </c>
      <c r="K65" s="80" t="s">
        <v>341</v>
      </c>
      <c r="L65" s="69">
        <v>120.75</v>
      </c>
      <c r="M65" t="s">
        <v>57</v>
      </c>
    </row>
    <row r="66" spans="1:13" s="28" customFormat="1" ht="12.75">
      <c r="A66" s="74" t="s">
        <v>23</v>
      </c>
      <c r="B66" t="s">
        <v>376</v>
      </c>
      <c r="C66" s="59" t="s">
        <v>96</v>
      </c>
      <c r="D66" s="59" t="s">
        <v>96</v>
      </c>
      <c r="E66" s="59" t="s">
        <v>96</v>
      </c>
      <c r="F66" s="59" t="s">
        <v>96</v>
      </c>
      <c r="G66" s="168" t="s">
        <v>96</v>
      </c>
      <c r="H66" s="249" t="s">
        <v>362</v>
      </c>
      <c r="I66" s="17" t="s">
        <v>334</v>
      </c>
      <c r="J66" s="139">
        <v>27</v>
      </c>
      <c r="K66" s="80" t="s">
        <v>249</v>
      </c>
      <c r="L66" s="69"/>
      <c r="M66" t="s">
        <v>57</v>
      </c>
    </row>
    <row r="67" spans="1:13" ht="12.75">
      <c r="A67" s="74" t="s">
        <v>23</v>
      </c>
      <c r="B67" t="s">
        <v>391</v>
      </c>
      <c r="C67" s="137" t="s">
        <v>96</v>
      </c>
      <c r="D67" s="137" t="s">
        <v>96</v>
      </c>
      <c r="E67" s="137" t="s">
        <v>96</v>
      </c>
      <c r="F67" s="59" t="s">
        <v>96</v>
      </c>
      <c r="G67" s="168" t="s">
        <v>96</v>
      </c>
      <c r="H67" s="249" t="s">
        <v>362</v>
      </c>
      <c r="I67" s="17" t="s">
        <v>334</v>
      </c>
      <c r="J67" s="139">
        <v>27</v>
      </c>
      <c r="K67" s="80" t="s">
        <v>250</v>
      </c>
      <c r="L67" s="69"/>
      <c r="M67" t="s">
        <v>57</v>
      </c>
    </row>
    <row r="68" spans="1:13" ht="12.75">
      <c r="A68" s="74" t="s">
        <v>23</v>
      </c>
      <c r="B68" t="s">
        <v>392</v>
      </c>
      <c r="C68" s="140"/>
      <c r="D68" s="73"/>
      <c r="E68" s="137">
        <f t="shared" si="4"/>
        <v>0</v>
      </c>
      <c r="F68" s="42" t="s">
        <v>141</v>
      </c>
      <c r="G68" s="40" t="s">
        <v>356</v>
      </c>
      <c r="H68" s="132" t="s">
        <v>362</v>
      </c>
      <c r="I68" s="17" t="s">
        <v>336</v>
      </c>
      <c r="J68" s="139">
        <v>29</v>
      </c>
      <c r="K68" s="80" t="s">
        <v>337</v>
      </c>
      <c r="L68" s="69"/>
      <c r="M68" t="s">
        <v>57</v>
      </c>
    </row>
    <row r="69" spans="1:13" ht="12.75">
      <c r="A69" s="74" t="s">
        <v>23</v>
      </c>
      <c r="B69" t="s">
        <v>393</v>
      </c>
      <c r="C69" s="59" t="s">
        <v>96</v>
      </c>
      <c r="D69" s="59" t="s">
        <v>96</v>
      </c>
      <c r="E69" s="59" t="s">
        <v>96</v>
      </c>
      <c r="F69" s="59" t="s">
        <v>96</v>
      </c>
      <c r="G69" s="168" t="s">
        <v>96</v>
      </c>
      <c r="H69" s="249" t="s">
        <v>362</v>
      </c>
      <c r="I69" s="17" t="s">
        <v>336</v>
      </c>
      <c r="J69" s="139">
        <v>29</v>
      </c>
      <c r="K69" s="80" t="s">
        <v>340</v>
      </c>
      <c r="L69" s="69"/>
      <c r="M69" t="s">
        <v>57</v>
      </c>
    </row>
    <row r="70" spans="1:13" ht="12.75">
      <c r="A70" s="74" t="s">
        <v>23</v>
      </c>
      <c r="B70" t="s">
        <v>394</v>
      </c>
      <c r="C70" s="59" t="s">
        <v>96</v>
      </c>
      <c r="D70" s="59" t="s">
        <v>96</v>
      </c>
      <c r="E70" s="59" t="s">
        <v>96</v>
      </c>
      <c r="F70" s="59" t="s">
        <v>96</v>
      </c>
      <c r="G70" s="168" t="s">
        <v>96</v>
      </c>
      <c r="H70" s="249" t="s">
        <v>362</v>
      </c>
      <c r="I70" s="17" t="s">
        <v>336</v>
      </c>
      <c r="J70" s="139">
        <v>29</v>
      </c>
      <c r="K70" s="80" t="s">
        <v>338</v>
      </c>
      <c r="L70" s="69"/>
      <c r="M70" t="s">
        <v>57</v>
      </c>
    </row>
    <row r="71" spans="1:13" ht="13.5" thickBot="1">
      <c r="A71" s="74" t="s">
        <v>23</v>
      </c>
      <c r="B71" t="s">
        <v>384</v>
      </c>
      <c r="C71" s="137" t="s">
        <v>96</v>
      </c>
      <c r="D71" s="137" t="s">
        <v>96</v>
      </c>
      <c r="E71" s="137" t="s">
        <v>96</v>
      </c>
      <c r="F71" s="137" t="s">
        <v>96</v>
      </c>
      <c r="G71" s="244" t="s">
        <v>96</v>
      </c>
      <c r="H71" s="249" t="s">
        <v>362</v>
      </c>
      <c r="I71" s="17" t="s">
        <v>336</v>
      </c>
      <c r="J71" s="139">
        <v>29</v>
      </c>
      <c r="K71" s="80" t="s">
        <v>339</v>
      </c>
      <c r="L71" s="69"/>
      <c r="M71" t="s">
        <v>57</v>
      </c>
    </row>
    <row r="72" spans="1:13" ht="5.25" customHeight="1" thickBot="1">
      <c r="A72" s="234"/>
      <c r="B72" s="235"/>
      <c r="C72" s="230" t="s">
        <v>97</v>
      </c>
      <c r="D72" s="240" t="s">
        <v>97</v>
      </c>
      <c r="E72" s="230" t="s">
        <v>97</v>
      </c>
      <c r="F72" s="231" t="s">
        <v>97</v>
      </c>
      <c r="G72" s="243" t="s">
        <v>97</v>
      </c>
      <c r="H72" s="248"/>
      <c r="I72" s="245"/>
      <c r="J72" s="231"/>
      <c r="K72" s="241"/>
      <c r="L72" s="232" t="s">
        <v>97</v>
      </c>
      <c r="M72" s="233"/>
    </row>
    <row r="73" spans="1:13" ht="12.75">
      <c r="A73" s="83" t="s">
        <v>49</v>
      </c>
      <c r="B73" t="s">
        <v>126</v>
      </c>
      <c r="C73" s="116"/>
      <c r="D73" s="84">
        <v>1</v>
      </c>
      <c r="E73" s="117">
        <f>SUM(C73:D73)</f>
        <v>1</v>
      </c>
      <c r="F73" s="141">
        <v>2</v>
      </c>
      <c r="G73" s="86">
        <f>SUM(E74+E73-F73)</f>
        <v>1</v>
      </c>
      <c r="H73" s="247" t="s">
        <v>362</v>
      </c>
      <c r="I73" s="17" t="s">
        <v>95</v>
      </c>
      <c r="J73" s="130">
        <v>70</v>
      </c>
      <c r="K73" s="17" t="s">
        <v>50</v>
      </c>
      <c r="L73" s="72">
        <v>84.21</v>
      </c>
      <c r="M73" t="s">
        <v>57</v>
      </c>
    </row>
    <row r="74" spans="1:13" ht="12.75">
      <c r="A74" s="27" t="s">
        <v>114</v>
      </c>
      <c r="B74" t="s">
        <v>395</v>
      </c>
      <c r="C74" s="26"/>
      <c r="D74" s="31">
        <v>2</v>
      </c>
      <c r="E74" s="59">
        <f>SUM(C74:D74)</f>
        <v>2</v>
      </c>
      <c r="F74" s="42" t="s">
        <v>141</v>
      </c>
      <c r="G74" s="40" t="s">
        <v>145</v>
      </c>
      <c r="H74" s="247" t="s">
        <v>362</v>
      </c>
      <c r="I74" s="17" t="s">
        <v>95</v>
      </c>
      <c r="J74" s="81">
        <v>33</v>
      </c>
      <c r="K74" s="80" t="s">
        <v>83</v>
      </c>
      <c r="L74" s="50">
        <v>4462.61</v>
      </c>
      <c r="M74" t="s">
        <v>57</v>
      </c>
    </row>
    <row r="75" spans="1:13" ht="12.75">
      <c r="A75" s="27" t="s">
        <v>49</v>
      </c>
      <c r="B75" t="s">
        <v>210</v>
      </c>
      <c r="C75" s="59" t="s">
        <v>96</v>
      </c>
      <c r="D75" s="59" t="s">
        <v>96</v>
      </c>
      <c r="E75" s="59" t="s">
        <v>96</v>
      </c>
      <c r="F75" s="42" t="s">
        <v>141</v>
      </c>
      <c r="G75" s="40" t="s">
        <v>248</v>
      </c>
      <c r="H75" s="249" t="s">
        <v>362</v>
      </c>
      <c r="I75" s="17" t="s">
        <v>216</v>
      </c>
      <c r="J75" s="81">
        <v>33</v>
      </c>
      <c r="K75" s="80" t="s">
        <v>42</v>
      </c>
      <c r="L75" s="50"/>
      <c r="M75" t="s">
        <v>57</v>
      </c>
    </row>
    <row r="76" spans="1:13" ht="12.75">
      <c r="A76" s="27" t="s">
        <v>49</v>
      </c>
      <c r="B76" t="s">
        <v>211</v>
      </c>
      <c r="C76" s="59" t="s">
        <v>96</v>
      </c>
      <c r="D76" s="59" t="s">
        <v>96</v>
      </c>
      <c r="E76" s="59" t="s">
        <v>96</v>
      </c>
      <c r="F76" s="42" t="s">
        <v>141</v>
      </c>
      <c r="G76" s="40" t="s">
        <v>145</v>
      </c>
      <c r="H76" s="249" t="s">
        <v>362</v>
      </c>
      <c r="I76" s="17" t="s">
        <v>95</v>
      </c>
      <c r="J76" s="81">
        <v>33</v>
      </c>
      <c r="K76" s="80" t="s">
        <v>115</v>
      </c>
      <c r="L76" s="50"/>
      <c r="M76" t="s">
        <v>57</v>
      </c>
    </row>
    <row r="77" spans="1:13" ht="13.5" thickBot="1">
      <c r="A77" s="74" t="s">
        <v>49</v>
      </c>
      <c r="B77" t="s">
        <v>212</v>
      </c>
      <c r="C77" s="137" t="s">
        <v>96</v>
      </c>
      <c r="D77" s="137" t="s">
        <v>96</v>
      </c>
      <c r="E77" s="137" t="s">
        <v>96</v>
      </c>
      <c r="F77" s="138" t="s">
        <v>141</v>
      </c>
      <c r="G77" s="75" t="s">
        <v>145</v>
      </c>
      <c r="H77" s="249" t="s">
        <v>362</v>
      </c>
      <c r="I77" s="17" t="s">
        <v>95</v>
      </c>
      <c r="J77" s="139">
        <v>33</v>
      </c>
      <c r="K77" s="80" t="s">
        <v>116</v>
      </c>
      <c r="L77" s="69"/>
      <c r="M77" t="s">
        <v>57</v>
      </c>
    </row>
    <row r="78" spans="1:13" ht="5.25" customHeight="1" thickBot="1">
      <c r="A78" s="234"/>
      <c r="B78" s="235"/>
      <c r="C78" s="242" t="s">
        <v>97</v>
      </c>
      <c r="D78" s="242" t="s">
        <v>97</v>
      </c>
      <c r="E78" s="242" t="s">
        <v>97</v>
      </c>
      <c r="F78" s="231" t="s">
        <v>97</v>
      </c>
      <c r="G78" s="243" t="s">
        <v>97</v>
      </c>
      <c r="H78" s="248"/>
      <c r="I78" s="245"/>
      <c r="J78" s="231"/>
      <c r="K78" s="230"/>
      <c r="L78" s="232" t="s">
        <v>97</v>
      </c>
      <c r="M78" s="233"/>
    </row>
    <row r="79" spans="1:13" ht="13.5" thickBot="1">
      <c r="A79" s="83" t="s">
        <v>169</v>
      </c>
      <c r="B79" t="s">
        <v>170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362</v>
      </c>
      <c r="I79" s="17" t="s">
        <v>240</v>
      </c>
      <c r="J79" s="130">
        <v>87</v>
      </c>
      <c r="K79" s="80" t="s">
        <v>172</v>
      </c>
      <c r="L79" s="72"/>
      <c r="M79" t="s">
        <v>57</v>
      </c>
    </row>
    <row r="80" spans="1:13" ht="12.75">
      <c r="A80" s="17"/>
      <c r="C80" s="35">
        <f>SUM(C4:C79)</f>
        <v>113</v>
      </c>
      <c r="D80" s="35">
        <f>SUM(D4:D79)</f>
        <v>73</v>
      </c>
      <c r="E80" s="35">
        <f>SUM(E4:E79)</f>
        <v>186</v>
      </c>
      <c r="F80" s="35">
        <f>SUM(F4:F79)</f>
        <v>192</v>
      </c>
      <c r="G80" s="35">
        <f>SUM(G4+G5+G6+G7+G8+G9+G11+G14+G15+G16+G17+G18+G20+G21+G22+G23+G25+G30+G45+G46+G47+G48+G49+G50+G51+G52+G54+G55+G56+G58+G61+G62+G63+G73+G79)</f>
        <v>-6</v>
      </c>
      <c r="K80" s="23" t="s">
        <v>98</v>
      </c>
      <c r="L80" s="15">
        <f>SUM(L4:L79)</f>
        <v>317240.91000000003</v>
      </c>
      <c r="M80" t="s">
        <v>57</v>
      </c>
    </row>
    <row r="81" spans="1:11" ht="12.75">
      <c r="A81" s="322"/>
      <c r="B81" s="323"/>
      <c r="C81" s="1"/>
      <c r="D81" s="1"/>
      <c r="E81" s="1"/>
      <c r="K81" s="1"/>
    </row>
    <row r="82" spans="1:12" ht="13.5" thickBot="1">
      <c r="A82" s="305">
        <v>40840</v>
      </c>
      <c r="B82" s="37" t="s">
        <v>636</v>
      </c>
      <c r="C82" s="1"/>
      <c r="D82" s="1"/>
      <c r="F82" s="4"/>
      <c r="I82" s="4"/>
      <c r="J82" s="4"/>
      <c r="K82" s="1"/>
      <c r="L82" s="4" t="s">
        <v>56</v>
      </c>
    </row>
    <row r="83" spans="1:13" ht="12.75">
      <c r="A83" s="303">
        <v>40918</v>
      </c>
      <c r="B83" s="38" t="s">
        <v>637</v>
      </c>
      <c r="C83" s="1"/>
      <c r="D83" s="118"/>
      <c r="E83" s="223" t="s">
        <v>38</v>
      </c>
      <c r="F83" s="148">
        <f>SUM(F14+F18+F20+F21+F22+F23+F54+F58)</f>
        <v>100</v>
      </c>
      <c r="I83" s="14"/>
      <c r="J83" s="14"/>
      <c r="K83" s="225" t="s">
        <v>38</v>
      </c>
      <c r="L83" s="154">
        <f>SUM(L14+L18+L19+L20+L21+L22+L23+L54+L58+L59+L60)</f>
        <v>79432.24</v>
      </c>
      <c r="M83" s="111" t="s">
        <v>57</v>
      </c>
    </row>
    <row r="84" spans="1:13" ht="12.75">
      <c r="A84" s="1"/>
      <c r="B84" s="5" t="s">
        <v>358</v>
      </c>
      <c r="C84" s="1"/>
      <c r="D84" s="121"/>
      <c r="E84" s="224" t="s">
        <v>39</v>
      </c>
      <c r="F84" s="149">
        <f>SUM(F15+F25+F61)</f>
        <v>11</v>
      </c>
      <c r="I84" s="14"/>
      <c r="J84" s="14"/>
      <c r="K84" s="226" t="s">
        <v>39</v>
      </c>
      <c r="L84" s="155">
        <f>SUM(L15+L25+L26+L27+L28+L61)</f>
        <v>19699.05</v>
      </c>
      <c r="M84" s="156" t="s">
        <v>57</v>
      </c>
    </row>
    <row r="85" spans="1:13" ht="13.5" thickBot="1">
      <c r="A85" s="1"/>
      <c r="B85" s="13"/>
      <c r="C85" s="1"/>
      <c r="D85" s="121"/>
      <c r="E85" s="224" t="s">
        <v>40</v>
      </c>
      <c r="F85" s="150">
        <f>SUM(F16+F17+F30+F45+F46+F47+F48+F49+F50+F51+F52+F55+F56+F62+F63+F73+F79)</f>
        <v>73</v>
      </c>
      <c r="H85" s="1"/>
      <c r="I85" s="14"/>
      <c r="J85" s="14"/>
      <c r="K85" s="226" t="s">
        <v>40</v>
      </c>
      <c r="L85" s="155">
        <f>SUM(L16+L17+L30+L31+L32+L33+L34+L35+L36+L37+L38+L39+L40+L41+L42+L43+L45+L46+L47+L48+L49+L50+L51+L52+L55+L56+L62+L63+L64+L65+L66+L67+L68+L69+L70+L71+L73+L74+L75+L76+L77+L79)</f>
        <v>213334.4</v>
      </c>
      <c r="M85" s="156" t="s">
        <v>57</v>
      </c>
    </row>
    <row r="86" spans="1:13" ht="13.5" thickBot="1">
      <c r="A86" s="195"/>
      <c r="B86" s="194" t="s">
        <v>257</v>
      </c>
      <c r="C86" s="70"/>
      <c r="D86" s="151"/>
      <c r="E86" s="152" t="s">
        <v>43</v>
      </c>
      <c r="F86" s="153">
        <f>SUM(F83:F85)</f>
        <v>184</v>
      </c>
      <c r="I86" s="15"/>
      <c r="J86" s="15"/>
      <c r="K86" s="157" t="s">
        <v>43</v>
      </c>
      <c r="L86" s="158">
        <f>SUM(L83:L85)</f>
        <v>312465.69</v>
      </c>
      <c r="M86" s="159" t="s">
        <v>57</v>
      </c>
    </row>
    <row r="87" spans="1:11" ht="13.5" thickBot="1">
      <c r="A87" s="194" t="s">
        <v>251</v>
      </c>
      <c r="B87" s="192" t="s">
        <v>254</v>
      </c>
      <c r="C87" s="193">
        <f>SUM(F15+F16+F17+F25+F30+F45+F46+F47+F48+F49+F50+F51+F52+F55+F56+F79)</f>
        <v>70</v>
      </c>
      <c r="D87" s="17"/>
      <c r="E87" s="1"/>
      <c r="F87" s="2"/>
      <c r="G87" s="2"/>
      <c r="K87" s="1"/>
    </row>
    <row r="88" spans="1:11" ht="13.5" thickBot="1">
      <c r="A88" s="194" t="s">
        <v>252</v>
      </c>
      <c r="B88" s="192" t="s">
        <v>253</v>
      </c>
      <c r="C88" s="193">
        <f>SUM(F14+F18+F20+F21+F22+F23+F54)</f>
        <v>50</v>
      </c>
      <c r="D88" s="17"/>
      <c r="E88" s="1"/>
      <c r="F88" s="2"/>
      <c r="G88" s="2"/>
      <c r="K88" s="1"/>
    </row>
    <row r="89" spans="1:11" ht="13.5" thickBot="1">
      <c r="A89" s="306" t="s">
        <v>255</v>
      </c>
      <c r="B89" s="192" t="s">
        <v>256</v>
      </c>
      <c r="C89" s="316">
        <f>SUM(F58+F61+F62+F63)</f>
        <v>62</v>
      </c>
      <c r="D89" s="17"/>
      <c r="E89" s="1"/>
      <c r="F89" s="3"/>
      <c r="G89" s="3"/>
      <c r="K89" s="1"/>
    </row>
    <row r="90" spans="1:11" ht="13.5" thickBot="1">
      <c r="A90" s="317" t="s">
        <v>506</v>
      </c>
      <c r="B90" s="318" t="s">
        <v>507</v>
      </c>
      <c r="C90" s="319">
        <f>SUM(F4:F7)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Mai 2011</oddHeader>
    <oddFooter>&amp;R&amp;8&amp;F&amp;A</oddFooter>
  </headerFooter>
  <ignoredErrors>
    <ignoredError sqref="C9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28125" style="8" customWidth="1"/>
    <col min="3" max="3" width="42.57421875" style="8" bestFit="1" customWidth="1"/>
  </cols>
  <sheetData>
    <row r="1" spans="1:3" ht="12.75">
      <c r="A1" s="4" t="s">
        <v>71</v>
      </c>
      <c r="B1" s="4" t="s">
        <v>6</v>
      </c>
      <c r="C1" s="4" t="s">
        <v>70</v>
      </c>
    </row>
    <row r="2" spans="1:3" ht="12.75">
      <c r="A2" s="4" t="s">
        <v>72</v>
      </c>
      <c r="B2" s="4"/>
      <c r="C2" s="4"/>
    </row>
    <row r="3" ht="3.75" customHeight="1"/>
    <row r="4" spans="1:3" ht="12.75">
      <c r="A4" s="1" t="s">
        <v>524</v>
      </c>
      <c r="B4" t="s">
        <v>567</v>
      </c>
      <c r="C4" t="s">
        <v>598</v>
      </c>
    </row>
    <row r="5" spans="1:3" ht="12.75">
      <c r="A5" s="1" t="s">
        <v>524</v>
      </c>
      <c r="B5" t="s">
        <v>567</v>
      </c>
      <c r="C5" t="s">
        <v>598</v>
      </c>
    </row>
    <row r="6" spans="1:3" ht="12.75">
      <c r="A6" s="1" t="s">
        <v>524</v>
      </c>
      <c r="B6" t="s">
        <v>525</v>
      </c>
      <c r="C6" t="s">
        <v>494</v>
      </c>
    </row>
    <row r="7" spans="1:3" ht="12.75">
      <c r="A7" s="1" t="s">
        <v>524</v>
      </c>
      <c r="B7" t="s">
        <v>525</v>
      </c>
      <c r="C7" t="s">
        <v>598</v>
      </c>
    </row>
    <row r="8" spans="1:3" ht="12.75">
      <c r="A8" s="1" t="s">
        <v>524</v>
      </c>
      <c r="B8" t="s">
        <v>525</v>
      </c>
      <c r="C8" t="s">
        <v>598</v>
      </c>
    </row>
    <row r="9" spans="1:3" ht="12.75">
      <c r="A9" s="1" t="s">
        <v>526</v>
      </c>
      <c r="B9" t="s">
        <v>401</v>
      </c>
      <c r="C9" t="s">
        <v>426</v>
      </c>
    </row>
    <row r="10" spans="1:3" ht="12.75">
      <c r="A10" s="1" t="s">
        <v>526</v>
      </c>
      <c r="B10" t="s">
        <v>401</v>
      </c>
      <c r="C10" t="s">
        <v>426</v>
      </c>
    </row>
    <row r="11" spans="1:3" ht="12.75">
      <c r="A11" s="1" t="s">
        <v>526</v>
      </c>
      <c r="B11" t="s">
        <v>401</v>
      </c>
      <c r="C11" t="s">
        <v>634</v>
      </c>
    </row>
    <row r="12" spans="1:3" ht="12.75">
      <c r="A12" s="1">
        <v>19</v>
      </c>
      <c r="B12" t="s">
        <v>539</v>
      </c>
      <c r="C12" t="s">
        <v>630</v>
      </c>
    </row>
    <row r="13" spans="1:3" ht="12.75">
      <c r="A13" s="1">
        <v>20</v>
      </c>
      <c r="B13" t="s">
        <v>427</v>
      </c>
      <c r="C13" s="1" t="s">
        <v>581</v>
      </c>
    </row>
    <row r="14" spans="1:3" ht="12.75">
      <c r="A14" s="1">
        <v>20</v>
      </c>
      <c r="B14" t="s">
        <v>427</v>
      </c>
      <c r="C14" t="s">
        <v>631</v>
      </c>
    </row>
    <row r="15" spans="1:3" ht="12.75">
      <c r="A15" s="1">
        <v>20</v>
      </c>
      <c r="B15" t="s">
        <v>427</v>
      </c>
      <c r="C15" t="s">
        <v>428</v>
      </c>
    </row>
    <row r="16" spans="1:3" ht="12.75">
      <c r="A16" s="1" t="s">
        <v>528</v>
      </c>
      <c r="B16" t="s">
        <v>444</v>
      </c>
      <c r="C16" t="s">
        <v>510</v>
      </c>
    </row>
    <row r="17" spans="1:3" ht="12.75">
      <c r="A17" s="1" t="s">
        <v>440</v>
      </c>
      <c r="B17" t="s">
        <v>530</v>
      </c>
      <c r="C17" t="s">
        <v>548</v>
      </c>
    </row>
    <row r="18" spans="1:3" ht="12.75">
      <c r="A18" s="1" t="s">
        <v>440</v>
      </c>
      <c r="B18" t="s">
        <v>530</v>
      </c>
      <c r="C18" t="s">
        <v>510</v>
      </c>
    </row>
    <row r="19" spans="1:3" ht="12.75">
      <c r="A19" s="1" t="s">
        <v>440</v>
      </c>
      <c r="B19" t="s">
        <v>530</v>
      </c>
      <c r="C19" t="s">
        <v>510</v>
      </c>
    </row>
    <row r="20" spans="1:3" ht="12.75">
      <c r="A20" s="1" t="s">
        <v>440</v>
      </c>
      <c r="B20" t="s">
        <v>530</v>
      </c>
      <c r="C20" t="s">
        <v>510</v>
      </c>
    </row>
    <row r="21" spans="1:3" ht="12.75">
      <c r="A21" s="1" t="s">
        <v>440</v>
      </c>
      <c r="B21" t="s">
        <v>13</v>
      </c>
      <c r="C21" t="s">
        <v>620</v>
      </c>
    </row>
    <row r="22" spans="1:3" ht="12.75">
      <c r="A22" s="1" t="s">
        <v>440</v>
      </c>
      <c r="B22" t="s">
        <v>13</v>
      </c>
      <c r="C22" t="s">
        <v>462</v>
      </c>
    </row>
    <row r="23" spans="1:3" ht="12.75">
      <c r="A23" s="1" t="s">
        <v>440</v>
      </c>
      <c r="B23" t="s">
        <v>13</v>
      </c>
      <c r="C23" t="s">
        <v>462</v>
      </c>
    </row>
    <row r="24" spans="1:3" ht="12.75">
      <c r="A24" s="1" t="s">
        <v>440</v>
      </c>
      <c r="B24" t="s">
        <v>13</v>
      </c>
      <c r="C24" t="s">
        <v>462</v>
      </c>
    </row>
    <row r="25" spans="1:3" ht="12.75">
      <c r="A25" s="1" t="s">
        <v>440</v>
      </c>
      <c r="B25" t="s">
        <v>13</v>
      </c>
      <c r="C25" t="s">
        <v>571</v>
      </c>
    </row>
    <row r="26" spans="1:3" ht="12.75">
      <c r="A26" s="1" t="s">
        <v>440</v>
      </c>
      <c r="B26" t="s">
        <v>13</v>
      </c>
      <c r="C26" t="s">
        <v>635</v>
      </c>
    </row>
    <row r="27" spans="1:3" ht="12.75">
      <c r="A27" s="1" t="s">
        <v>440</v>
      </c>
      <c r="B27" t="s">
        <v>13</v>
      </c>
      <c r="C27" t="s">
        <v>621</v>
      </c>
    </row>
    <row r="28" spans="1:3" ht="12.75">
      <c r="A28" s="1">
        <v>29</v>
      </c>
      <c r="B28" t="s">
        <v>430</v>
      </c>
      <c r="C28" t="s">
        <v>508</v>
      </c>
    </row>
    <row r="29" spans="1:3" ht="12.75">
      <c r="A29" s="1">
        <v>30</v>
      </c>
      <c r="B29" t="s">
        <v>432</v>
      </c>
      <c r="C29" t="s">
        <v>508</v>
      </c>
    </row>
    <row r="30" spans="1:3" ht="12.75">
      <c r="A30" s="1">
        <v>30</v>
      </c>
      <c r="B30" t="s">
        <v>432</v>
      </c>
      <c r="C30" t="s">
        <v>508</v>
      </c>
    </row>
    <row r="31" spans="1:3" ht="12.75">
      <c r="A31" s="1">
        <v>30</v>
      </c>
      <c r="B31" t="s">
        <v>432</v>
      </c>
      <c r="C31" t="s">
        <v>497</v>
      </c>
    </row>
    <row r="32" spans="1:3" ht="12.75">
      <c r="A32" s="1">
        <v>30</v>
      </c>
      <c r="B32" t="s">
        <v>432</v>
      </c>
      <c r="C32" t="s">
        <v>544</v>
      </c>
    </row>
    <row r="33" spans="1:3" ht="12.75">
      <c r="A33" s="1">
        <v>30</v>
      </c>
      <c r="B33" t="s">
        <v>432</v>
      </c>
      <c r="C33" t="s">
        <v>556</v>
      </c>
    </row>
    <row r="34" spans="1:3" ht="12.75">
      <c r="A34" s="1">
        <v>30</v>
      </c>
      <c r="B34" t="s">
        <v>432</v>
      </c>
      <c r="C34" t="s">
        <v>510</v>
      </c>
    </row>
    <row r="35" spans="1:3" ht="12.75">
      <c r="A35" s="1">
        <v>30</v>
      </c>
      <c r="B35" t="s">
        <v>432</v>
      </c>
      <c r="C35" t="s">
        <v>510</v>
      </c>
    </row>
    <row r="36" spans="1:3" ht="12.75">
      <c r="A36" s="1">
        <v>30</v>
      </c>
      <c r="B36" t="s">
        <v>432</v>
      </c>
      <c r="C36" t="s">
        <v>442</v>
      </c>
    </row>
    <row r="37" spans="1:3" ht="12.75">
      <c r="A37" s="1">
        <v>30</v>
      </c>
      <c r="B37" t="s">
        <v>432</v>
      </c>
      <c r="C37" t="s">
        <v>442</v>
      </c>
    </row>
    <row r="38" spans="1:3" ht="12.75">
      <c r="A38" s="1">
        <v>31</v>
      </c>
      <c r="B38" t="s">
        <v>433</v>
      </c>
      <c r="C38" t="s">
        <v>508</v>
      </c>
    </row>
    <row r="39" spans="1:3" ht="12.75">
      <c r="A39" s="1">
        <v>31</v>
      </c>
      <c r="B39" t="s">
        <v>433</v>
      </c>
      <c r="C39" t="s">
        <v>508</v>
      </c>
    </row>
    <row r="40" spans="1:3" ht="12.75">
      <c r="A40" s="1">
        <v>31</v>
      </c>
      <c r="B40" t="s">
        <v>433</v>
      </c>
      <c r="C40" t="s">
        <v>508</v>
      </c>
    </row>
    <row r="41" spans="1:3" ht="12.75">
      <c r="A41" s="1">
        <v>31</v>
      </c>
      <c r="B41" t="s">
        <v>433</v>
      </c>
      <c r="C41" t="s">
        <v>508</v>
      </c>
    </row>
    <row r="42" spans="1:3" ht="12.75">
      <c r="A42" s="1">
        <v>31</v>
      </c>
      <c r="B42" t="s">
        <v>433</v>
      </c>
      <c r="C42" t="s">
        <v>508</v>
      </c>
    </row>
    <row r="43" spans="1:3" ht="12.75">
      <c r="A43" s="1">
        <v>31</v>
      </c>
      <c r="B43" t="s">
        <v>433</v>
      </c>
      <c r="C43" t="s">
        <v>508</v>
      </c>
    </row>
    <row r="44" spans="1:3" ht="12.75">
      <c r="A44" s="1">
        <v>31</v>
      </c>
      <c r="B44" t="s">
        <v>433</v>
      </c>
      <c r="C44" t="s">
        <v>508</v>
      </c>
    </row>
    <row r="45" spans="1:3" ht="12.75">
      <c r="A45" s="1">
        <v>31</v>
      </c>
      <c r="B45" t="s">
        <v>433</v>
      </c>
      <c r="C45" t="s">
        <v>508</v>
      </c>
    </row>
    <row r="46" spans="1:3" ht="12.75">
      <c r="A46" s="1">
        <v>31</v>
      </c>
      <c r="B46" t="s">
        <v>433</v>
      </c>
      <c r="C46" t="s">
        <v>508</v>
      </c>
    </row>
    <row r="47" spans="1:3" ht="12.75">
      <c r="A47" s="1">
        <v>31</v>
      </c>
      <c r="B47" t="s">
        <v>433</v>
      </c>
      <c r="C47" t="s">
        <v>447</v>
      </c>
    </row>
    <row r="48" spans="1:3" ht="12.75">
      <c r="A48" s="1">
        <v>31</v>
      </c>
      <c r="B48" t="s">
        <v>433</v>
      </c>
      <c r="C48" t="s">
        <v>498</v>
      </c>
    </row>
    <row r="49" spans="1:3" ht="12.75">
      <c r="A49" s="1">
        <v>31</v>
      </c>
      <c r="B49" t="s">
        <v>433</v>
      </c>
      <c r="C49" t="s">
        <v>468</v>
      </c>
    </row>
    <row r="50" spans="1:3" ht="12.75">
      <c r="A50" s="1">
        <v>31</v>
      </c>
      <c r="B50" t="s">
        <v>433</v>
      </c>
      <c r="C50" t="s">
        <v>434</v>
      </c>
    </row>
    <row r="51" spans="1:3" ht="12.75">
      <c r="A51" s="1">
        <v>31</v>
      </c>
      <c r="B51" t="s">
        <v>433</v>
      </c>
      <c r="C51" t="s">
        <v>434</v>
      </c>
    </row>
    <row r="52" spans="1:3" ht="12.75">
      <c r="A52" s="1">
        <v>31</v>
      </c>
      <c r="B52" t="s">
        <v>433</v>
      </c>
      <c r="C52" t="s">
        <v>510</v>
      </c>
    </row>
    <row r="53" spans="1:3" ht="12.75">
      <c r="A53" s="1">
        <v>31</v>
      </c>
      <c r="B53" t="s">
        <v>433</v>
      </c>
      <c r="C53" t="s">
        <v>510</v>
      </c>
    </row>
    <row r="54" spans="1:3" ht="12.75">
      <c r="A54" s="1">
        <v>31</v>
      </c>
      <c r="B54" t="s">
        <v>433</v>
      </c>
      <c r="C54" t="s">
        <v>510</v>
      </c>
    </row>
    <row r="55" spans="1:3" ht="12.75">
      <c r="A55" s="1">
        <v>31</v>
      </c>
      <c r="B55" t="s">
        <v>433</v>
      </c>
      <c r="C55" t="s">
        <v>510</v>
      </c>
    </row>
    <row r="56" spans="1:3" ht="12.75">
      <c r="A56" s="1">
        <v>31</v>
      </c>
      <c r="B56" t="s">
        <v>433</v>
      </c>
      <c r="C56" t="s">
        <v>510</v>
      </c>
    </row>
    <row r="57" spans="1:3" ht="12.75">
      <c r="A57" s="1">
        <v>31</v>
      </c>
      <c r="B57" t="s">
        <v>433</v>
      </c>
      <c r="C57" t="s">
        <v>510</v>
      </c>
    </row>
    <row r="58" spans="1:3" ht="12.75">
      <c r="A58" s="1">
        <v>31</v>
      </c>
      <c r="B58" t="s">
        <v>433</v>
      </c>
      <c r="C58" t="s">
        <v>510</v>
      </c>
    </row>
    <row r="59" spans="1:3" ht="12.75">
      <c r="A59" s="1">
        <v>31</v>
      </c>
      <c r="B59" t="s">
        <v>433</v>
      </c>
      <c r="C59" t="s">
        <v>510</v>
      </c>
    </row>
    <row r="60" spans="1:3" ht="12.75">
      <c r="A60" s="1">
        <v>31</v>
      </c>
      <c r="B60" t="s">
        <v>433</v>
      </c>
      <c r="C60" t="s">
        <v>510</v>
      </c>
    </row>
    <row r="61" spans="1:3" ht="12.75">
      <c r="A61" s="1">
        <v>31</v>
      </c>
      <c r="B61" t="s">
        <v>433</v>
      </c>
      <c r="C61" t="s">
        <v>510</v>
      </c>
    </row>
    <row r="62" spans="1:3" ht="12.75">
      <c r="A62" s="1">
        <v>31</v>
      </c>
      <c r="B62" t="s">
        <v>433</v>
      </c>
      <c r="C62" t="s">
        <v>442</v>
      </c>
    </row>
    <row r="63" spans="1:3" ht="12.75">
      <c r="A63" s="1">
        <v>31</v>
      </c>
      <c r="B63" t="s">
        <v>433</v>
      </c>
      <c r="C63" t="s">
        <v>442</v>
      </c>
    </row>
    <row r="64" spans="1:3" ht="12.75">
      <c r="A64" s="1">
        <v>31</v>
      </c>
      <c r="B64" t="s">
        <v>433</v>
      </c>
      <c r="C64" t="s">
        <v>442</v>
      </c>
    </row>
    <row r="65" spans="1:3" ht="12.75">
      <c r="A65" s="1">
        <v>32</v>
      </c>
      <c r="B65" t="s">
        <v>435</v>
      </c>
      <c r="C65" s="1" t="s">
        <v>581</v>
      </c>
    </row>
    <row r="66" spans="1:3" ht="12.75">
      <c r="A66" s="1">
        <v>32</v>
      </c>
      <c r="B66" t="s">
        <v>435</v>
      </c>
      <c r="C66" t="s">
        <v>471</v>
      </c>
    </row>
    <row r="67" spans="1:3" ht="12.75">
      <c r="A67" s="1">
        <v>32</v>
      </c>
      <c r="B67" t="s">
        <v>435</v>
      </c>
      <c r="C67" t="s">
        <v>555</v>
      </c>
    </row>
    <row r="68" spans="1:3" ht="12.75">
      <c r="A68" s="1">
        <v>32</v>
      </c>
      <c r="B68" t="s">
        <v>435</v>
      </c>
      <c r="C68" t="s">
        <v>555</v>
      </c>
    </row>
    <row r="69" spans="1:3" ht="12.75">
      <c r="A69" s="1">
        <v>32</v>
      </c>
      <c r="B69" t="s">
        <v>435</v>
      </c>
      <c r="C69" t="s">
        <v>555</v>
      </c>
    </row>
    <row r="70" spans="1:3" ht="12.75">
      <c r="A70" s="1">
        <v>32</v>
      </c>
      <c r="B70" t="s">
        <v>435</v>
      </c>
      <c r="C70" t="s">
        <v>555</v>
      </c>
    </row>
    <row r="71" spans="1:3" ht="12.75">
      <c r="A71" s="1">
        <v>32</v>
      </c>
      <c r="B71" t="s">
        <v>435</v>
      </c>
      <c r="C71" t="s">
        <v>555</v>
      </c>
    </row>
    <row r="72" spans="1:3" ht="12.75">
      <c r="A72" s="1">
        <v>32</v>
      </c>
      <c r="B72" t="s">
        <v>435</v>
      </c>
      <c r="C72" t="s">
        <v>499</v>
      </c>
    </row>
    <row r="73" spans="1:3" ht="12.75">
      <c r="A73" s="1">
        <v>32</v>
      </c>
      <c r="B73" t="s">
        <v>435</v>
      </c>
      <c r="C73" t="s">
        <v>446</v>
      </c>
    </row>
    <row r="74" spans="1:3" ht="12.75">
      <c r="A74" s="1">
        <v>32</v>
      </c>
      <c r="B74" t="s">
        <v>435</v>
      </c>
      <c r="C74" t="s">
        <v>446</v>
      </c>
    </row>
    <row r="75" spans="1:3" ht="12.75">
      <c r="A75" s="1">
        <v>32</v>
      </c>
      <c r="B75" t="s">
        <v>435</v>
      </c>
      <c r="C75" t="s">
        <v>510</v>
      </c>
    </row>
    <row r="76" spans="1:3" ht="12.75">
      <c r="A76" s="1">
        <v>33</v>
      </c>
      <c r="B76" t="s">
        <v>515</v>
      </c>
      <c r="C76" t="s">
        <v>639</v>
      </c>
    </row>
    <row r="77" spans="1:3" ht="12.75">
      <c r="A77" s="1">
        <v>33</v>
      </c>
      <c r="B77" t="s">
        <v>515</v>
      </c>
      <c r="C77" t="s">
        <v>639</v>
      </c>
    </row>
    <row r="78" spans="1:3" ht="12.75">
      <c r="A78" s="1">
        <v>33</v>
      </c>
      <c r="B78" t="s">
        <v>515</v>
      </c>
      <c r="C78" t="s">
        <v>639</v>
      </c>
    </row>
    <row r="79" spans="1:3" ht="12.75">
      <c r="A79" s="1">
        <v>33</v>
      </c>
      <c r="B79" t="s">
        <v>515</v>
      </c>
      <c r="C79" t="s">
        <v>639</v>
      </c>
    </row>
    <row r="80" spans="1:3" ht="12.75">
      <c r="A80" s="1">
        <v>33</v>
      </c>
      <c r="B80" t="s">
        <v>517</v>
      </c>
      <c r="C80" t="s">
        <v>639</v>
      </c>
    </row>
    <row r="81" spans="1:3" ht="12.75">
      <c r="A81" s="1">
        <v>33</v>
      </c>
      <c r="B81" t="s">
        <v>517</v>
      </c>
      <c r="C81" t="s">
        <v>639</v>
      </c>
    </row>
    <row r="82" spans="1:3" ht="12.75">
      <c r="A82" s="1">
        <v>33</v>
      </c>
      <c r="B82" t="s">
        <v>517</v>
      </c>
      <c r="C82" t="s">
        <v>639</v>
      </c>
    </row>
    <row r="83" spans="1:3" ht="12.75">
      <c r="A83" s="1">
        <v>33</v>
      </c>
      <c r="B83" t="s">
        <v>517</v>
      </c>
      <c r="C83" t="s">
        <v>639</v>
      </c>
    </row>
    <row r="84" spans="1:3" ht="12.75">
      <c r="A84" s="1">
        <v>33</v>
      </c>
      <c r="B84" t="s">
        <v>517</v>
      </c>
      <c r="C84" t="s">
        <v>639</v>
      </c>
    </row>
    <row r="85" spans="1:3" ht="12.75">
      <c r="A85" s="1">
        <v>33</v>
      </c>
      <c r="B85" t="s">
        <v>517</v>
      </c>
      <c r="C85" t="s">
        <v>639</v>
      </c>
    </row>
    <row r="86" spans="1:3" ht="12.75">
      <c r="A86" s="1">
        <v>33</v>
      </c>
      <c r="B86" t="s">
        <v>517</v>
      </c>
      <c r="C86" t="s">
        <v>639</v>
      </c>
    </row>
    <row r="87" spans="1:3" ht="12.75">
      <c r="A87" s="1">
        <v>33</v>
      </c>
      <c r="B87" t="s">
        <v>517</v>
      </c>
      <c r="C87" t="s">
        <v>639</v>
      </c>
    </row>
    <row r="88" spans="1:3" ht="12.75">
      <c r="A88" s="1">
        <v>34</v>
      </c>
      <c r="B88" t="s">
        <v>551</v>
      </c>
      <c r="C88" s="1" t="s">
        <v>581</v>
      </c>
    </row>
    <row r="89" spans="1:3" ht="12.75">
      <c r="A89" s="1">
        <v>34</v>
      </c>
      <c r="B89" t="s">
        <v>551</v>
      </c>
      <c r="C89" t="s">
        <v>588</v>
      </c>
    </row>
    <row r="90" spans="1:3" ht="12.75">
      <c r="A90" s="1">
        <v>34</v>
      </c>
      <c r="B90" t="s">
        <v>551</v>
      </c>
      <c r="C90" t="s">
        <v>510</v>
      </c>
    </row>
    <row r="91" spans="1:3" ht="12.75">
      <c r="A91" s="1">
        <v>34</v>
      </c>
      <c r="B91" t="s">
        <v>518</v>
      </c>
      <c r="C91" t="s">
        <v>553</v>
      </c>
    </row>
    <row r="92" spans="1:3" ht="12.75">
      <c r="A92" s="1">
        <v>34</v>
      </c>
      <c r="B92" t="s">
        <v>518</v>
      </c>
      <c r="C92" t="s">
        <v>630</v>
      </c>
    </row>
    <row r="93" spans="1:3" ht="12.75">
      <c r="A93" s="1">
        <v>34</v>
      </c>
      <c r="B93" t="s">
        <v>518</v>
      </c>
      <c r="C93" t="s">
        <v>630</v>
      </c>
    </row>
    <row r="94" spans="1:3" ht="12.75">
      <c r="A94" s="1">
        <v>34</v>
      </c>
      <c r="B94" t="s">
        <v>518</v>
      </c>
      <c r="C94" t="s">
        <v>630</v>
      </c>
    </row>
    <row r="95" spans="1:3" ht="12.75">
      <c r="A95" s="1">
        <v>34</v>
      </c>
      <c r="B95" t="s">
        <v>518</v>
      </c>
      <c r="C95" t="s">
        <v>510</v>
      </c>
    </row>
    <row r="96" spans="1:3" ht="12.75">
      <c r="A96" s="1">
        <v>34</v>
      </c>
      <c r="B96" t="s">
        <v>518</v>
      </c>
      <c r="C96" t="s">
        <v>557</v>
      </c>
    </row>
    <row r="97" spans="1:3" ht="12.75">
      <c r="A97" s="1">
        <v>34</v>
      </c>
      <c r="B97" t="s">
        <v>518</v>
      </c>
      <c r="C97" t="s">
        <v>557</v>
      </c>
    </row>
    <row r="98" spans="1:3" ht="12.75">
      <c r="A98" s="1">
        <v>34</v>
      </c>
      <c r="B98" t="s">
        <v>520</v>
      </c>
      <c r="C98" s="1" t="s">
        <v>581</v>
      </c>
    </row>
    <row r="99" spans="1:3" ht="12.75">
      <c r="A99" s="1">
        <v>34</v>
      </c>
      <c r="B99" t="s">
        <v>520</v>
      </c>
      <c r="C99" s="1" t="s">
        <v>581</v>
      </c>
    </row>
    <row r="100" spans="1:3" ht="12.75">
      <c r="A100" s="1">
        <v>34</v>
      </c>
      <c r="B100" t="s">
        <v>520</v>
      </c>
      <c r="C100" s="1" t="s">
        <v>581</v>
      </c>
    </row>
    <row r="101" spans="1:3" ht="12.75">
      <c r="A101" s="1">
        <v>34</v>
      </c>
      <c r="B101" t="s">
        <v>520</v>
      </c>
      <c r="C101" s="1" t="s">
        <v>581</v>
      </c>
    </row>
    <row r="102" spans="1:3" ht="12.75">
      <c r="A102" s="1">
        <v>34</v>
      </c>
      <c r="B102" t="s">
        <v>520</v>
      </c>
      <c r="C102" s="1" t="s">
        <v>581</v>
      </c>
    </row>
    <row r="103" spans="1:3" ht="12.75">
      <c r="A103" s="1">
        <v>34</v>
      </c>
      <c r="B103" t="s">
        <v>520</v>
      </c>
      <c r="C103" t="s">
        <v>500</v>
      </c>
    </row>
    <row r="104" spans="1:3" ht="12.75">
      <c r="A104" s="1">
        <v>34</v>
      </c>
      <c r="B104" t="s">
        <v>520</v>
      </c>
      <c r="C104" t="s">
        <v>491</v>
      </c>
    </row>
    <row r="105" spans="1:3" ht="12.75">
      <c r="A105" s="1">
        <v>34</v>
      </c>
      <c r="B105" t="s">
        <v>520</v>
      </c>
      <c r="C105" t="s">
        <v>588</v>
      </c>
    </row>
    <row r="106" spans="1:3" ht="12.75">
      <c r="A106" s="1">
        <v>34</v>
      </c>
      <c r="B106" t="s">
        <v>520</v>
      </c>
      <c r="C106" t="s">
        <v>588</v>
      </c>
    </row>
    <row r="107" spans="1:3" ht="12.75">
      <c r="A107" s="1">
        <v>34</v>
      </c>
      <c r="B107" t="s">
        <v>520</v>
      </c>
      <c r="C107" t="s">
        <v>632</v>
      </c>
    </row>
    <row r="108" spans="1:3" ht="12.75">
      <c r="A108" s="1">
        <v>34</v>
      </c>
      <c r="B108" t="s">
        <v>520</v>
      </c>
      <c r="C108" t="s">
        <v>505</v>
      </c>
    </row>
    <row r="109" spans="1:3" ht="12.75">
      <c r="A109" s="1">
        <v>34</v>
      </c>
      <c r="B109" t="s">
        <v>520</v>
      </c>
      <c r="C109" t="s">
        <v>501</v>
      </c>
    </row>
    <row r="110" spans="1:3" ht="12.75">
      <c r="A110" s="1">
        <v>34</v>
      </c>
      <c r="B110" t="s">
        <v>520</v>
      </c>
      <c r="C110" t="s">
        <v>502</v>
      </c>
    </row>
    <row r="111" spans="1:3" ht="12.75">
      <c r="A111" s="1">
        <v>34</v>
      </c>
      <c r="B111" t="s">
        <v>520</v>
      </c>
      <c r="C111" t="s">
        <v>502</v>
      </c>
    </row>
    <row r="112" spans="1:3" ht="12.75">
      <c r="A112" s="1">
        <v>34</v>
      </c>
      <c r="B112" t="s">
        <v>521</v>
      </c>
      <c r="C112" s="1" t="s">
        <v>581</v>
      </c>
    </row>
    <row r="113" spans="1:3" ht="12.75">
      <c r="A113" s="1">
        <v>34</v>
      </c>
      <c r="B113" t="s">
        <v>521</v>
      </c>
      <c r="C113" t="s">
        <v>519</v>
      </c>
    </row>
    <row r="114" spans="1:3" ht="12.75">
      <c r="A114" s="1">
        <v>34</v>
      </c>
      <c r="B114" t="s">
        <v>521</v>
      </c>
      <c r="C114" t="s">
        <v>452</v>
      </c>
    </row>
    <row r="115" spans="1:3" ht="12.75">
      <c r="A115" s="1">
        <v>34</v>
      </c>
      <c r="B115" t="s">
        <v>521</v>
      </c>
      <c r="C115" t="s">
        <v>452</v>
      </c>
    </row>
    <row r="116" spans="1:3" ht="12.75">
      <c r="A116" s="1">
        <v>34</v>
      </c>
      <c r="B116" t="s">
        <v>521</v>
      </c>
      <c r="C116" t="s">
        <v>452</v>
      </c>
    </row>
    <row r="117" spans="1:3" ht="12.75">
      <c r="A117" s="1">
        <v>34</v>
      </c>
      <c r="B117" t="s">
        <v>521</v>
      </c>
      <c r="C117" t="s">
        <v>552</v>
      </c>
    </row>
    <row r="118" spans="1:3" ht="12.75">
      <c r="A118" s="1">
        <v>34</v>
      </c>
      <c r="B118" t="s">
        <v>521</v>
      </c>
      <c r="C118" t="s">
        <v>593</v>
      </c>
    </row>
    <row r="119" spans="1:3" ht="12.75">
      <c r="A119" s="1">
        <v>34</v>
      </c>
      <c r="B119" t="s">
        <v>521</v>
      </c>
      <c r="C119" t="s">
        <v>510</v>
      </c>
    </row>
    <row r="120" spans="1:3" ht="12.75">
      <c r="A120" s="1">
        <v>34</v>
      </c>
      <c r="B120" t="s">
        <v>521</v>
      </c>
      <c r="C120" t="s">
        <v>510</v>
      </c>
    </row>
    <row r="121" spans="1:3" ht="12.75">
      <c r="A121" s="1">
        <v>34</v>
      </c>
      <c r="B121" t="s">
        <v>521</v>
      </c>
      <c r="C121" t="s">
        <v>510</v>
      </c>
    </row>
    <row r="122" spans="1:3" ht="12.75">
      <c r="A122" s="1">
        <v>34</v>
      </c>
      <c r="B122" t="s">
        <v>521</v>
      </c>
      <c r="C122" t="s">
        <v>510</v>
      </c>
    </row>
    <row r="123" spans="1:3" ht="12.75">
      <c r="A123" s="1">
        <v>34</v>
      </c>
      <c r="B123" t="s">
        <v>522</v>
      </c>
      <c r="C123" t="s">
        <v>510</v>
      </c>
    </row>
    <row r="124" spans="1:3" ht="12.75">
      <c r="A124" s="1">
        <v>34</v>
      </c>
      <c r="B124" t="s">
        <v>522</v>
      </c>
      <c r="C124" t="s">
        <v>510</v>
      </c>
    </row>
    <row r="125" spans="1:3" ht="12.75">
      <c r="A125" s="1">
        <v>34</v>
      </c>
      <c r="B125" t="s">
        <v>522</v>
      </c>
      <c r="C125" t="s">
        <v>557</v>
      </c>
    </row>
    <row r="126" spans="1:3" ht="12.75">
      <c r="A126" s="1">
        <v>34</v>
      </c>
      <c r="B126" t="s">
        <v>522</v>
      </c>
      <c r="C126" t="s">
        <v>590</v>
      </c>
    </row>
    <row r="127" spans="1:3" ht="12.75">
      <c r="A127" s="1">
        <v>34</v>
      </c>
      <c r="B127" t="s">
        <v>563</v>
      </c>
      <c r="C127" t="s">
        <v>560</v>
      </c>
    </row>
    <row r="128" spans="1:3" ht="12.75">
      <c r="A128" s="1">
        <v>34</v>
      </c>
      <c r="B128" t="s">
        <v>563</v>
      </c>
      <c r="C128" t="s">
        <v>519</v>
      </c>
    </row>
    <row r="129" spans="1:3" ht="12.75">
      <c r="A129" s="1">
        <v>34</v>
      </c>
      <c r="B129" t="s">
        <v>563</v>
      </c>
      <c r="C129" t="s">
        <v>633</v>
      </c>
    </row>
    <row r="130" spans="1:3" ht="12.75">
      <c r="A130" s="1">
        <v>34</v>
      </c>
      <c r="B130" t="s">
        <v>563</v>
      </c>
      <c r="C130" t="s">
        <v>510</v>
      </c>
    </row>
    <row r="131" spans="1:3" ht="12.75">
      <c r="A131" s="1">
        <v>34</v>
      </c>
      <c r="B131" t="s">
        <v>563</v>
      </c>
      <c r="C131" t="s">
        <v>510</v>
      </c>
    </row>
    <row r="132" spans="1:3" ht="12.75">
      <c r="A132" s="1" t="s">
        <v>410</v>
      </c>
      <c r="B132" t="s">
        <v>223</v>
      </c>
      <c r="C132" t="s">
        <v>0</v>
      </c>
    </row>
    <row r="133" spans="1:3" ht="12.75">
      <c r="A133" s="1" t="s">
        <v>410</v>
      </c>
      <c r="B133" t="s">
        <v>223</v>
      </c>
      <c r="C133" t="s">
        <v>503</v>
      </c>
    </row>
    <row r="134" spans="1:3" ht="12.75">
      <c r="A134" s="1" t="s">
        <v>410</v>
      </c>
      <c r="B134" t="s">
        <v>223</v>
      </c>
      <c r="C134" t="s">
        <v>569</v>
      </c>
    </row>
    <row r="135" spans="1:3" ht="12.75">
      <c r="A135" s="1" t="s">
        <v>410</v>
      </c>
      <c r="B135" t="s">
        <v>223</v>
      </c>
      <c r="C135" t="s">
        <v>599</v>
      </c>
    </row>
    <row r="136" spans="1:3" ht="12.75">
      <c r="A136" s="1" t="s">
        <v>410</v>
      </c>
      <c r="B136" t="s">
        <v>223</v>
      </c>
      <c r="C136" t="s">
        <v>531</v>
      </c>
    </row>
    <row r="137" spans="1:3" ht="12.75">
      <c r="A137" s="1" t="s">
        <v>410</v>
      </c>
      <c r="B137" t="s">
        <v>223</v>
      </c>
      <c r="C137" t="s">
        <v>462</v>
      </c>
    </row>
    <row r="138" spans="1:3" ht="12.75">
      <c r="A138" s="1" t="s">
        <v>410</v>
      </c>
      <c r="B138" t="s">
        <v>223</v>
      </c>
      <c r="C138" t="s">
        <v>462</v>
      </c>
    </row>
    <row r="139" spans="1:3" ht="12.75">
      <c r="A139" s="1" t="s">
        <v>410</v>
      </c>
      <c r="B139" t="s">
        <v>223</v>
      </c>
      <c r="C139" t="s">
        <v>462</v>
      </c>
    </row>
    <row r="140" spans="1:3" ht="12.75">
      <c r="A140" s="1" t="s">
        <v>410</v>
      </c>
      <c r="B140" t="s">
        <v>223</v>
      </c>
      <c r="C140" t="s">
        <v>462</v>
      </c>
    </row>
    <row r="141" spans="1:3" ht="12.75">
      <c r="A141" s="1" t="s">
        <v>410</v>
      </c>
      <c r="B141" t="s">
        <v>223</v>
      </c>
      <c r="C141" t="s">
        <v>462</v>
      </c>
    </row>
    <row r="142" spans="1:3" ht="12.75">
      <c r="A142" s="1" t="s">
        <v>410</v>
      </c>
      <c r="B142" t="s">
        <v>223</v>
      </c>
      <c r="C142" t="s">
        <v>462</v>
      </c>
    </row>
    <row r="143" spans="1:3" ht="12.75">
      <c r="A143" s="1" t="s">
        <v>410</v>
      </c>
      <c r="B143" t="s">
        <v>223</v>
      </c>
      <c r="C143" t="s">
        <v>462</v>
      </c>
    </row>
    <row r="144" spans="1:3" ht="12.75">
      <c r="A144" s="1" t="s">
        <v>410</v>
      </c>
      <c r="B144" t="s">
        <v>223</v>
      </c>
      <c r="C144" t="s">
        <v>462</v>
      </c>
    </row>
    <row r="145" spans="1:3" ht="12.75">
      <c r="A145" s="1" t="s">
        <v>410</v>
      </c>
      <c r="B145" t="s">
        <v>223</v>
      </c>
      <c r="C145" t="s">
        <v>462</v>
      </c>
    </row>
    <row r="146" spans="1:3" ht="12.75">
      <c r="A146" s="1" t="s">
        <v>410</v>
      </c>
      <c r="B146" t="s">
        <v>223</v>
      </c>
      <c r="C146" t="s">
        <v>462</v>
      </c>
    </row>
    <row r="147" spans="1:3" ht="12.75">
      <c r="A147" s="1" t="s">
        <v>410</v>
      </c>
      <c r="B147" t="s">
        <v>223</v>
      </c>
      <c r="C147" t="s">
        <v>462</v>
      </c>
    </row>
    <row r="148" spans="1:3" ht="12.75">
      <c r="A148" s="1" t="s">
        <v>410</v>
      </c>
      <c r="B148" t="s">
        <v>223</v>
      </c>
      <c r="C148" t="s">
        <v>462</v>
      </c>
    </row>
    <row r="149" spans="1:3" ht="12.75">
      <c r="A149" s="1" t="s">
        <v>410</v>
      </c>
      <c r="B149" t="s">
        <v>223</v>
      </c>
      <c r="C149" t="s">
        <v>462</v>
      </c>
    </row>
    <row r="150" spans="1:3" ht="12.75">
      <c r="A150" s="1" t="s">
        <v>410</v>
      </c>
      <c r="B150" t="s">
        <v>223</v>
      </c>
      <c r="C150" t="s">
        <v>462</v>
      </c>
    </row>
    <row r="151" spans="1:3" ht="12.75">
      <c r="A151" s="1" t="s">
        <v>410</v>
      </c>
      <c r="B151" t="s">
        <v>223</v>
      </c>
      <c r="C151" t="s">
        <v>504</v>
      </c>
    </row>
    <row r="152" spans="1:3" ht="12.75">
      <c r="A152" s="1" t="s">
        <v>410</v>
      </c>
      <c r="B152" t="s">
        <v>223</v>
      </c>
      <c r="C152" t="s">
        <v>2</v>
      </c>
    </row>
    <row r="153" spans="1:3" ht="12.75">
      <c r="A153" s="1" t="s">
        <v>410</v>
      </c>
      <c r="B153" t="s">
        <v>223</v>
      </c>
      <c r="C153" t="s">
        <v>623</v>
      </c>
    </row>
    <row r="154" spans="1:3" ht="12.75">
      <c r="A154" s="1" t="s">
        <v>410</v>
      </c>
      <c r="B154" t="s">
        <v>223</v>
      </c>
      <c r="C154" t="s">
        <v>513</v>
      </c>
    </row>
    <row r="155" spans="1:3" ht="12.75">
      <c r="A155" s="1" t="s">
        <v>410</v>
      </c>
      <c r="B155" t="s">
        <v>223</v>
      </c>
      <c r="C155" t="s">
        <v>1</v>
      </c>
    </row>
    <row r="156" spans="1:3" ht="12.75">
      <c r="A156" s="1" t="s">
        <v>410</v>
      </c>
      <c r="B156" t="s">
        <v>219</v>
      </c>
      <c r="C156" t="s">
        <v>577</v>
      </c>
    </row>
    <row r="157" spans="1:3" ht="12.75">
      <c r="A157" s="1" t="s">
        <v>410</v>
      </c>
      <c r="B157" t="s">
        <v>219</v>
      </c>
      <c r="C157" t="s">
        <v>575</v>
      </c>
    </row>
    <row r="158" spans="1:3" ht="12.75">
      <c r="A158" s="1" t="s">
        <v>410</v>
      </c>
      <c r="B158" t="s">
        <v>219</v>
      </c>
      <c r="C158" t="s">
        <v>575</v>
      </c>
    </row>
    <row r="159" spans="1:3" ht="12.75">
      <c r="A159" s="1" t="s">
        <v>410</v>
      </c>
      <c r="B159" t="s">
        <v>219</v>
      </c>
      <c r="C159" t="s">
        <v>3</v>
      </c>
    </row>
    <row r="160" spans="1:3" ht="12.75">
      <c r="A160" s="1" t="s">
        <v>410</v>
      </c>
      <c r="B160" t="s">
        <v>219</v>
      </c>
      <c r="C160" t="s">
        <v>462</v>
      </c>
    </row>
    <row r="161" spans="1:3" ht="12.75">
      <c r="A161" s="1" t="s">
        <v>410</v>
      </c>
      <c r="B161" t="s">
        <v>219</v>
      </c>
      <c r="C161" t="s">
        <v>462</v>
      </c>
    </row>
    <row r="162" spans="1:3" ht="12.75">
      <c r="A162" s="1" t="s">
        <v>410</v>
      </c>
      <c r="B162" t="s">
        <v>219</v>
      </c>
      <c r="C162" t="s">
        <v>462</v>
      </c>
    </row>
    <row r="163" spans="1:3" ht="12.75">
      <c r="A163" s="1" t="s">
        <v>410</v>
      </c>
      <c r="B163" t="s">
        <v>219</v>
      </c>
      <c r="C163" t="s">
        <v>462</v>
      </c>
    </row>
    <row r="164" spans="1:3" ht="12.75">
      <c r="A164" s="1" t="s">
        <v>410</v>
      </c>
      <c r="B164" t="s">
        <v>219</v>
      </c>
      <c r="C164" t="s">
        <v>462</v>
      </c>
    </row>
    <row r="165" spans="1:3" ht="12.75">
      <c r="A165" s="1" t="s">
        <v>410</v>
      </c>
      <c r="B165" t="s">
        <v>219</v>
      </c>
      <c r="C165" t="s">
        <v>462</v>
      </c>
    </row>
    <row r="166" spans="1:3" ht="12.75">
      <c r="A166" s="1" t="s">
        <v>410</v>
      </c>
      <c r="B166" t="s">
        <v>219</v>
      </c>
      <c r="C166" t="s">
        <v>462</v>
      </c>
    </row>
    <row r="167" spans="1:3" ht="12.75">
      <c r="A167" s="1" t="s">
        <v>410</v>
      </c>
      <c r="B167" t="s">
        <v>219</v>
      </c>
      <c r="C167" t="s">
        <v>462</v>
      </c>
    </row>
    <row r="168" spans="1:3" ht="12.75">
      <c r="A168" s="1" t="s">
        <v>410</v>
      </c>
      <c r="B168" t="s">
        <v>219</v>
      </c>
      <c r="C168" t="s">
        <v>4</v>
      </c>
    </row>
    <row r="169" spans="1:3" ht="12.75">
      <c r="A169" s="1" t="s">
        <v>410</v>
      </c>
      <c r="B169" t="s">
        <v>219</v>
      </c>
      <c r="C169" t="s">
        <v>576</v>
      </c>
    </row>
    <row r="170" spans="1:3" ht="12.75">
      <c r="A170" s="1" t="s">
        <v>410</v>
      </c>
      <c r="B170" t="s">
        <v>219</v>
      </c>
      <c r="C170" t="s">
        <v>576</v>
      </c>
    </row>
    <row r="171" spans="1:3" ht="12.75">
      <c r="A171" s="1" t="s">
        <v>410</v>
      </c>
      <c r="B171" t="s">
        <v>219</v>
      </c>
      <c r="C171" t="s">
        <v>576</v>
      </c>
    </row>
    <row r="172" spans="1:3" ht="12.75">
      <c r="A172" s="1" t="s">
        <v>410</v>
      </c>
      <c r="B172" t="s">
        <v>219</v>
      </c>
      <c r="C172" t="s">
        <v>442</v>
      </c>
    </row>
    <row r="173" spans="1:3" ht="12.75">
      <c r="A173" s="1" t="s">
        <v>410</v>
      </c>
      <c r="B173" t="s">
        <v>219</v>
      </c>
      <c r="C173" t="s">
        <v>442</v>
      </c>
    </row>
    <row r="174" spans="1:3" ht="12.75">
      <c r="A174" s="1" t="s">
        <v>410</v>
      </c>
      <c r="B174" t="s">
        <v>219</v>
      </c>
      <c r="C174" t="s">
        <v>442</v>
      </c>
    </row>
    <row r="175" spans="1:3" ht="12.75">
      <c r="A175" s="1" t="s">
        <v>410</v>
      </c>
      <c r="B175" t="s">
        <v>219</v>
      </c>
      <c r="C175" t="s">
        <v>442</v>
      </c>
    </row>
    <row r="176" spans="1:3" ht="12.75">
      <c r="A176" s="1" t="s">
        <v>410</v>
      </c>
      <c r="B176" t="s">
        <v>219</v>
      </c>
      <c r="C176" t="s">
        <v>442</v>
      </c>
    </row>
    <row r="177" spans="1:3" ht="12.75">
      <c r="A177" s="1" t="s">
        <v>410</v>
      </c>
      <c r="B177" t="s">
        <v>578</v>
      </c>
      <c r="C177" s="1" t="s">
        <v>581</v>
      </c>
    </row>
    <row r="178" spans="1:3" ht="12.75">
      <c r="A178" s="1" t="s">
        <v>410</v>
      </c>
      <c r="B178" t="s">
        <v>578</v>
      </c>
      <c r="C178" t="s">
        <v>542</v>
      </c>
    </row>
    <row r="179" spans="1:3" ht="12.75">
      <c r="A179" s="1" t="s">
        <v>410</v>
      </c>
      <c r="B179" t="s">
        <v>578</v>
      </c>
      <c r="C179" t="s">
        <v>463</v>
      </c>
    </row>
    <row r="180" spans="1:3" ht="12.75">
      <c r="A180" s="1" t="s">
        <v>410</v>
      </c>
      <c r="B180" t="s">
        <v>578</v>
      </c>
      <c r="C180" t="s">
        <v>463</v>
      </c>
    </row>
    <row r="181" spans="1:3" ht="12.75">
      <c r="A181" s="1" t="s">
        <v>410</v>
      </c>
      <c r="B181" t="s">
        <v>578</v>
      </c>
      <c r="C181" t="s">
        <v>579</v>
      </c>
    </row>
    <row r="182" spans="1:3" ht="12.75">
      <c r="A182" s="1" t="s">
        <v>410</v>
      </c>
      <c r="B182" t="s">
        <v>578</v>
      </c>
      <c r="C182" t="s">
        <v>580</v>
      </c>
    </row>
    <row r="183" spans="1:3" ht="12.75">
      <c r="A183" s="1" t="s">
        <v>410</v>
      </c>
      <c r="B183" t="s">
        <v>537</v>
      </c>
      <c r="C183" s="1" t="s">
        <v>581</v>
      </c>
    </row>
    <row r="184" spans="1:3" ht="12.75">
      <c r="A184" s="1" t="s">
        <v>410</v>
      </c>
      <c r="B184" t="s">
        <v>537</v>
      </c>
      <c r="C184" s="1" t="s">
        <v>581</v>
      </c>
    </row>
    <row r="185" spans="1:3" ht="12.75">
      <c r="A185" s="1" t="s">
        <v>410</v>
      </c>
      <c r="B185" t="s">
        <v>537</v>
      </c>
      <c r="C185" t="s">
        <v>588</v>
      </c>
    </row>
    <row r="186" spans="1:3" ht="12.75">
      <c r="A186" s="1" t="s">
        <v>410</v>
      </c>
      <c r="B186" t="s">
        <v>537</v>
      </c>
      <c r="C186" t="s">
        <v>588</v>
      </c>
    </row>
    <row r="187" spans="1:3" ht="12.75">
      <c r="A187" s="1" t="s">
        <v>410</v>
      </c>
      <c r="B187" t="s">
        <v>537</v>
      </c>
      <c r="C187" t="s">
        <v>588</v>
      </c>
    </row>
    <row r="188" spans="1:3" ht="12.75">
      <c r="A188" s="1" t="s">
        <v>410</v>
      </c>
      <c r="B188" t="s">
        <v>537</v>
      </c>
      <c r="C188" t="s">
        <v>556</v>
      </c>
    </row>
    <row r="189" spans="1:3" ht="12.75">
      <c r="A189" s="1" t="s">
        <v>410</v>
      </c>
      <c r="B189" t="s">
        <v>538</v>
      </c>
      <c r="C189" t="s">
        <v>629</v>
      </c>
    </row>
    <row r="190" spans="1:3" ht="12.75">
      <c r="A190" s="1" t="s">
        <v>410</v>
      </c>
      <c r="B190" t="s">
        <v>5</v>
      </c>
      <c r="C190" t="s">
        <v>639</v>
      </c>
    </row>
    <row r="191" spans="1:3" ht="12.75">
      <c r="A191" s="1">
        <v>42</v>
      </c>
      <c r="B191" t="s">
        <v>482</v>
      </c>
      <c r="C191" t="s">
        <v>510</v>
      </c>
    </row>
    <row r="192" spans="1:3" ht="12.75">
      <c r="A192" s="1" t="s">
        <v>609</v>
      </c>
      <c r="B192" t="s">
        <v>610</v>
      </c>
      <c r="C192" t="s">
        <v>639</v>
      </c>
    </row>
    <row r="193" spans="1:3" ht="12.75">
      <c r="A193" s="1" t="s">
        <v>609</v>
      </c>
      <c r="B193" t="s">
        <v>610</v>
      </c>
      <c r="C193" t="s">
        <v>639</v>
      </c>
    </row>
  </sheetData>
  <printOptions gridLines="1" horizontalCentered="1" verticalCentered="1"/>
  <pageMargins left="0.17" right="0" top="0.5905511811023623" bottom="0.3937007874015748" header="0.31496062992125984" footer="0"/>
  <pageSetup fitToHeight="5" fitToWidth="1" horizontalDpi="600" verticalDpi="600" orientation="portrait" paperSize="9" scale="92" r:id="rId1"/>
  <headerFooter alignWithMargins="0">
    <oddHeader>&amp;C&amp;"Arial,Fett"&amp;12&amp;EZuordnung von Hilfen zu den Trägern - RSD D - Mai 2011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140625" style="0" bestFit="1" customWidth="1"/>
  </cols>
  <sheetData>
    <row r="1" spans="2:16" ht="12.75">
      <c r="B1" s="204" t="s">
        <v>71</v>
      </c>
      <c r="D1" s="4" t="s">
        <v>261</v>
      </c>
      <c r="E1" s="4" t="s">
        <v>262</v>
      </c>
      <c r="G1" s="205" t="s">
        <v>263</v>
      </c>
      <c r="I1" s="205" t="s">
        <v>263</v>
      </c>
      <c r="K1" s="205" t="s">
        <v>263</v>
      </c>
      <c r="M1" s="205" t="s">
        <v>263</v>
      </c>
      <c r="N1" s="8"/>
      <c r="O1" s="205" t="s">
        <v>263</v>
      </c>
      <c r="P1" s="206" t="s">
        <v>264</v>
      </c>
    </row>
    <row r="2" spans="1:16" ht="12.75">
      <c r="A2" s="4" t="s">
        <v>265</v>
      </c>
      <c r="B2" s="204" t="s">
        <v>87</v>
      </c>
      <c r="C2" s="4" t="s">
        <v>266</v>
      </c>
      <c r="D2" s="4" t="s">
        <v>267</v>
      </c>
      <c r="E2" s="4" t="s">
        <v>267</v>
      </c>
      <c r="G2" s="205" t="s">
        <v>268</v>
      </c>
      <c r="I2" s="205" t="s">
        <v>268</v>
      </c>
      <c r="K2" s="205" t="s">
        <v>268</v>
      </c>
      <c r="M2" s="205" t="s">
        <v>268</v>
      </c>
      <c r="O2" s="205" t="s">
        <v>268</v>
      </c>
      <c r="P2" s="206" t="s">
        <v>269</v>
      </c>
    </row>
    <row r="3" spans="2:16" ht="12.75">
      <c r="B3" s="204" t="s">
        <v>88</v>
      </c>
      <c r="D3" s="207">
        <f>SUM(Gesamtübersicht!A83)</f>
        <v>40918</v>
      </c>
      <c r="E3" s="207">
        <f>SUM(D3)</f>
        <v>40918</v>
      </c>
      <c r="G3" s="17" t="s">
        <v>7</v>
      </c>
      <c r="I3" s="17" t="s">
        <v>8</v>
      </c>
      <c r="J3" s="17"/>
      <c r="K3" s="17" t="s">
        <v>9</v>
      </c>
      <c r="L3" s="17"/>
      <c r="M3" s="17" t="s">
        <v>10</v>
      </c>
      <c r="N3" s="17"/>
      <c r="O3" s="17" t="s">
        <v>11</v>
      </c>
      <c r="P3" s="206" t="s">
        <v>270</v>
      </c>
    </row>
    <row r="4" spans="1:16" ht="12.75">
      <c r="A4" s="17" t="s">
        <v>242</v>
      </c>
      <c r="B4" s="34">
        <v>13</v>
      </c>
      <c r="C4" t="s">
        <v>400</v>
      </c>
      <c r="D4" s="7">
        <f>SUM(Finanzen!B85)</f>
        <v>116608.75</v>
      </c>
      <c r="E4" s="7">
        <f>SUM(Finanzen!D85)</f>
        <v>404000</v>
      </c>
      <c r="G4" s="7">
        <f>SUM(Finanzen!I4+Finanzen!I5+Finanzen!I6+Finanzen!I7)</f>
        <v>14278.99</v>
      </c>
      <c r="I4" s="7">
        <f>SUM(Finanzen!K4+Finanzen!K5+Finanzen!K6+Finanzen!K7)</f>
        <v>26721.36</v>
      </c>
      <c r="K4" s="7">
        <f>SUM(Finanzen!M4+Finanzen!M5+Finanzen!M6+Finanzen!M7)</f>
        <v>24583.059999999998</v>
      </c>
      <c r="M4" s="7">
        <f>SUM(Finanzen!O4+Finanzen!O5+Finanzen!O6+Finanzen!O7)</f>
        <v>41132.42</v>
      </c>
      <c r="O4" s="7">
        <f>SUM(Finanzen!Q4+Finanzen!Q5+Finanzen!Q6+Finanzen!Q7)</f>
        <v>9892.92</v>
      </c>
      <c r="P4" s="208">
        <f>SUM(Finanzen!C85)</f>
        <v>279861</v>
      </c>
    </row>
    <row r="5" spans="1:16" ht="12.75">
      <c r="A5" s="17" t="s">
        <v>58</v>
      </c>
      <c r="B5" s="300" t="s">
        <v>420</v>
      </c>
      <c r="C5" t="s">
        <v>401</v>
      </c>
      <c r="D5" s="7">
        <f>SUM(Finanzen!B86)</f>
        <v>42593.42999999999</v>
      </c>
      <c r="E5" s="7">
        <f>SUM(Finanzen!D86)</f>
        <v>100000</v>
      </c>
      <c r="G5" s="7">
        <f>SUM(Finanzen!I8)</f>
        <v>7872.49</v>
      </c>
      <c r="I5" s="7">
        <f>SUM(Finanzen!K8)</f>
        <v>6447.4</v>
      </c>
      <c r="K5" s="7">
        <f>SUM(Finanzen!M8)</f>
        <v>6930.67</v>
      </c>
      <c r="M5" s="7">
        <f>SUM(Finanzen!O8)</f>
        <v>13665.42</v>
      </c>
      <c r="O5" s="7">
        <f>SUM(Finanzen!Q8)</f>
        <v>7677.45</v>
      </c>
      <c r="P5" s="208">
        <f>SUM(Finanzen!C86)</f>
        <v>102224.23199999997</v>
      </c>
    </row>
    <row r="6" spans="1:16" ht="12.75">
      <c r="A6" s="17" t="s">
        <v>59</v>
      </c>
      <c r="B6" s="34">
        <v>19</v>
      </c>
      <c r="C6" t="s">
        <v>402</v>
      </c>
      <c r="D6" s="7">
        <f>SUM(Finanzen!B87)</f>
        <v>320599.06000000006</v>
      </c>
      <c r="E6" s="7">
        <f>SUM(Finanzen!D87)</f>
        <v>730000</v>
      </c>
      <c r="G6" s="7">
        <f>SUM(Finanzen!I9+Finanzen!I10+Finanzen!I12)</f>
        <v>0</v>
      </c>
      <c r="I6" s="7">
        <f>SUM(Finanzen!K9+Finanzen!K10+Finanzen!K12)</f>
        <v>34303.079999999994</v>
      </c>
      <c r="K6" s="7">
        <f>SUM(Finanzen!M9+Finanzen!M10+Finanzen!M12)</f>
        <v>178260.53999999998</v>
      </c>
      <c r="M6" s="7">
        <f>SUM(Finanzen!O9+Finanzen!O10+Finanzen!O12)</f>
        <v>107900.91</v>
      </c>
      <c r="O6" s="7">
        <f>SUM(Finanzen!Q9+Finanzen!Q10+Finanzen!Q12)</f>
        <v>134.53</v>
      </c>
      <c r="P6" s="208">
        <f>SUM(Finanzen!C87)</f>
        <v>769437.7440000002</v>
      </c>
    </row>
    <row r="7" spans="1:16" ht="12.75">
      <c r="A7" s="17" t="s">
        <v>241</v>
      </c>
      <c r="B7" s="34">
        <v>20</v>
      </c>
      <c r="C7" t="s">
        <v>403</v>
      </c>
      <c r="D7" s="7">
        <f>SUM(Finanzen!B88)</f>
        <v>17989.11</v>
      </c>
      <c r="E7" s="7">
        <f>SUM(Finanzen!D88)</f>
        <v>100000</v>
      </c>
      <c r="G7" s="7">
        <f>SUM(Finanzen!I11)</f>
        <v>2650.5</v>
      </c>
      <c r="I7" s="7">
        <f>SUM(Finanzen!K11)</f>
        <v>620.16</v>
      </c>
      <c r="K7" s="7">
        <f>SUM(Finanzen!M11)</f>
        <v>0</v>
      </c>
      <c r="M7" s="7">
        <f>SUM(Finanzen!O11)</f>
        <v>11702.369999999999</v>
      </c>
      <c r="O7" s="7">
        <f>SUM(Finanzen!Q11)</f>
        <v>3016.0800000000004</v>
      </c>
      <c r="P7" s="208">
        <f>SUM(Finanzen!C88)</f>
        <v>43173.864</v>
      </c>
    </row>
    <row r="8" spans="1:16" ht="12.75">
      <c r="A8" s="17" t="s">
        <v>65</v>
      </c>
      <c r="B8" s="34">
        <v>33</v>
      </c>
      <c r="C8" t="s">
        <v>404</v>
      </c>
      <c r="D8" s="7">
        <f>SUM(Finanzen!B89)</f>
        <v>949497.5999999999</v>
      </c>
      <c r="E8" s="7">
        <f>SUM(Finanzen!D89)</f>
        <v>2300000</v>
      </c>
      <c r="G8" s="7">
        <f>SUM(Finanzen!I30+Finanzen!I31+Finanzen!I32+Finanzen!I33+Finanzen!I34+Finanzen!I35+Finanzen!I36+Finanzen!I37+Finanzen!I38+Finanzen!I39+Finanzen!I40+Finanzen!I41+Finanzen!I42+Finanzen!I43)</f>
        <v>300655.8</v>
      </c>
      <c r="I8" s="7">
        <f>SUM(Finanzen!K30+Finanzen!K31+Finanzen!K32+Finanzen!K33+Finanzen!K34+Finanzen!K35+Finanzen!K36+Finanzen!K37+Finanzen!K38+Finanzen!K39+Finanzen!K40+Finanzen!K41+Finanzen!K42+Finanzen!K43)</f>
        <v>192014.11000000002</v>
      </c>
      <c r="K8" s="7">
        <f>SUM(Finanzen!M30+Finanzen!M31+Finanzen!M32+Finanzen!M33+Finanzen!M34+Finanzen!M35+Finanzen!M36+Finanzen!M37+Finanzen!M38+Finanzen!M39+Finanzen!M40+Finanzen!M41+Finanzen!M42+Finanzen!M43)</f>
        <v>205201.89</v>
      </c>
      <c r="M8" s="7">
        <f>SUM(Finanzen!O30+Finanzen!O31+Finanzen!O32+Finanzen!O33+Finanzen!O34+Finanzen!O35+Finanzen!O36+Finanzen!O37+Finanzen!O38+Finanzen!O39+Finanzen!O40+Finanzen!O41+Finanzen!O42+Finanzen!O43)</f>
        <v>145807.93</v>
      </c>
      <c r="O8" s="7">
        <f>SUM(Finanzen!Q30+Finanzen!Q31+Finanzen!Q32+Finanzen!Q33+Finanzen!Q34+Finanzen!Q35+Finanzen!Q36+Finanzen!Q37+Finanzen!Q38+Finanzen!Q39+Finanzen!Q40+Finanzen!Q41+Finanzen!Q42+Finanzen!Q43)</f>
        <v>105817.87000000001</v>
      </c>
      <c r="P8" s="208">
        <f>SUM(Finanzen!C89)</f>
        <v>2278794.2399999993</v>
      </c>
    </row>
    <row r="9" spans="1:16" ht="12.75">
      <c r="A9" s="17" t="s">
        <v>67</v>
      </c>
      <c r="B9" s="34">
        <v>42</v>
      </c>
      <c r="C9" t="s">
        <v>405</v>
      </c>
      <c r="D9" s="7">
        <f>SUM(Finanzen!B90)</f>
        <v>43772.78</v>
      </c>
      <c r="E9" s="7">
        <f>SUM(Finanzen!D90)</f>
        <v>100000</v>
      </c>
      <c r="G9" s="7">
        <f>SUM(Finanzen!I73+Finanzen!I74+Finanzen!I75+Finanzen!I76+Finanzen!I77)</f>
        <v>0</v>
      </c>
      <c r="I9" s="7">
        <f>SUM(Finanzen!K73+Finanzen!K74+Finanzen!K75+Finanzen!K76+Finanzen!K77)</f>
        <v>9893.79</v>
      </c>
      <c r="K9" s="7">
        <f>SUM(Finanzen!M73+Finanzen!M74+Finanzen!M75+Finanzen!M76+Finanzen!M77)</f>
        <v>11801.03</v>
      </c>
      <c r="M9" s="7">
        <f>SUM(Finanzen!O73+Finanzen!O74+Finanzen!O75+Finanzen!O76+Finanzen!O77)</f>
        <v>10924.140000000001</v>
      </c>
      <c r="O9" s="7">
        <f>SUM(Finanzen!Q73+Finanzen!Q74+Finanzen!Q75+Finanzen!Q76+Finanzen!Q77)</f>
        <v>11153.82</v>
      </c>
      <c r="P9" s="208">
        <f>SUM(Finanzen!C90)</f>
        <v>105054.672</v>
      </c>
    </row>
    <row r="10" spans="1:16" ht="12.75">
      <c r="A10" s="17" t="s">
        <v>63</v>
      </c>
      <c r="B10" s="34">
        <v>31</v>
      </c>
      <c r="C10" t="s">
        <v>406</v>
      </c>
      <c r="D10" s="7">
        <f>SUM(Finanzen!B91)</f>
        <v>870245.09</v>
      </c>
      <c r="E10" s="7">
        <f>SUM(Finanzen!D91)</f>
        <v>1700000</v>
      </c>
      <c r="G10" s="7">
        <f>SUM(Finanzen!I23)</f>
        <v>43090.17</v>
      </c>
      <c r="I10" s="7">
        <f>SUM(Finanzen!K23)</f>
        <v>289113.76</v>
      </c>
      <c r="K10" s="7">
        <f>SUM(Finanzen!M23)</f>
        <v>213585.08000000002</v>
      </c>
      <c r="M10" s="7">
        <f>SUM(Finanzen!O23)</f>
        <v>208246.24</v>
      </c>
      <c r="O10" s="7">
        <f>SUM(Finanzen!Q23)</f>
        <v>116209.84</v>
      </c>
      <c r="P10" s="208">
        <f>SUM(Finanzen!C91)</f>
        <v>2088588.2159999998</v>
      </c>
    </row>
    <row r="11" spans="1:16" ht="12.75">
      <c r="A11" s="17" t="s">
        <v>243</v>
      </c>
      <c r="B11" s="34" t="s">
        <v>410</v>
      </c>
      <c r="C11" t="s">
        <v>407</v>
      </c>
      <c r="D11" s="7">
        <f>SUM(Finanzen!B92)</f>
        <v>530816.82</v>
      </c>
      <c r="E11" s="7">
        <f>SUM(Finanzen!D92)</f>
        <v>1500000</v>
      </c>
      <c r="G11" s="7">
        <f>SUM(Finanzen!I58+Finanzen!I59+Finanzen!I60+Finanzen!I61+Finanzen!I62+Finanzen!I64+Finanzen!I65+Finanzen!I66+Finanzen!I67)</f>
        <v>45945</v>
      </c>
      <c r="I11" s="7">
        <f>SUM(Finanzen!K58+Finanzen!K59+Finanzen!K60+Finanzen!K61+Finanzen!K62+Finanzen!K64+Finanzen!K65+Finanzen!K66+Finanzen!K67)</f>
        <v>74359.70999999999</v>
      </c>
      <c r="K11" s="7">
        <f>SUM(Finanzen!M58+Finanzen!M59+Finanzen!M60+Finanzen!M61+Finanzen!M62+Finanzen!M64+Finanzen!M65+Finanzen!M66+Finanzen!M67)</f>
        <v>63834.840000000004</v>
      </c>
      <c r="M11" s="7">
        <f>SUM(Finanzen!O58+Finanzen!O59+Finanzen!O60+Finanzen!O61+Finanzen!O62+Finanzen!O64+Finanzen!O65+Finanzen!O66+Finanzen!O67)</f>
        <v>177164.57</v>
      </c>
      <c r="O11" s="7">
        <f>SUM(Finanzen!Q58+Finanzen!Q59+Finanzen!Q60+Finanzen!Q61+Finanzen!Q62+Finanzen!Q64+Finanzen!Q65+Finanzen!Q66+Finanzen!Q67)</f>
        <v>169512.7</v>
      </c>
      <c r="P11" s="208">
        <f>SUM(Finanzen!C92)</f>
        <v>1273960.3679999998</v>
      </c>
    </row>
    <row r="12" spans="1:16" ht="12.75">
      <c r="A12" s="17" t="s">
        <v>64</v>
      </c>
      <c r="B12" s="34">
        <v>32</v>
      </c>
      <c r="C12" t="s">
        <v>408</v>
      </c>
      <c r="D12" s="7">
        <f>SUM(Finanzen!B93)</f>
        <v>507889.16000000003</v>
      </c>
      <c r="E12" s="7">
        <f>SUM(Finanzen!D93)</f>
        <v>1290000</v>
      </c>
      <c r="G12" s="7">
        <f>SUM(Finanzen!I25+Finanzen!I26+Finanzen!I27+Finanzen!I28)</f>
        <v>31241.590000000004</v>
      </c>
      <c r="I12" s="7">
        <f>SUM(Finanzen!K25+Finanzen!K26+Finanzen!K27+Finanzen!K28)</f>
        <v>79146.11</v>
      </c>
      <c r="K12" s="7">
        <f>SUM(Finanzen!M25+Finanzen!M26+Finanzen!M27+Finanzen!M28)</f>
        <v>137808.12</v>
      </c>
      <c r="M12" s="7">
        <f>SUM(Finanzen!O25+Finanzen!O26+Finanzen!O27+Finanzen!O28)</f>
        <v>123131.37</v>
      </c>
      <c r="O12" s="7">
        <f>SUM(Finanzen!Q25+Finanzen!Q26+Finanzen!Q27+Finanzen!Q28)</f>
        <v>136561.97</v>
      </c>
      <c r="P12" s="208">
        <f>SUM(Finanzen!C93)</f>
        <v>1218933.9840000002</v>
      </c>
    </row>
    <row r="13" spans="1:16" ht="12.75">
      <c r="A13" s="17" t="s">
        <v>60</v>
      </c>
      <c r="B13" s="34">
        <v>27</v>
      </c>
      <c r="C13" t="s">
        <v>409</v>
      </c>
      <c r="D13" s="7">
        <f>SUM(Finanzen!B94)</f>
        <v>189807.49</v>
      </c>
      <c r="E13" s="7">
        <f>SUM(Finanzen!D94)</f>
        <v>460000</v>
      </c>
      <c r="G13" s="7">
        <f>SUM(Finanzen!I18+Finanzen!I19)</f>
        <v>2221.35</v>
      </c>
      <c r="I13" s="7">
        <f>SUM(Finanzen!K18+Finanzen!K19)</f>
        <v>40420.2</v>
      </c>
      <c r="K13" s="7">
        <f>SUM(Finanzen!M18+Finanzen!M19)</f>
        <v>43247.89</v>
      </c>
      <c r="M13" s="7">
        <f>SUM(Finanzen!O18+Finanzen!O19)</f>
        <v>61732.25000000001</v>
      </c>
      <c r="O13" s="7">
        <f>SUM(Finanzen!Q18+Finanzen!Q19)</f>
        <v>42185.799999999996</v>
      </c>
      <c r="P13" s="208">
        <f>SUM(Finanzen!C94)</f>
        <v>455537.976</v>
      </c>
    </row>
    <row r="14" spans="1:16" ht="12.75">
      <c r="A14" s="17" t="s">
        <v>122</v>
      </c>
      <c r="B14" s="34">
        <v>28</v>
      </c>
      <c r="C14" s="209" t="s">
        <v>411</v>
      </c>
      <c r="D14" s="7">
        <f>SUM(Finanzen!B95)</f>
        <v>83137.08</v>
      </c>
      <c r="E14" s="7">
        <f>SUM(Finanzen!D95)</f>
        <v>209000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8">
        <f>SUM(Finanzen!C95)</f>
        <v>199528.99200000003</v>
      </c>
    </row>
    <row r="15" spans="1:16" ht="12.75">
      <c r="A15" s="17" t="s">
        <v>175</v>
      </c>
      <c r="B15" s="34">
        <v>264</v>
      </c>
      <c r="C15" t="s">
        <v>412</v>
      </c>
      <c r="D15" s="7">
        <f>SUM(Finanzen!B96)</f>
        <v>13860.34</v>
      </c>
      <c r="E15" s="7">
        <f>SUM(Finanzen!D96)</f>
        <v>26600</v>
      </c>
      <c r="G15" s="7">
        <f>SUM(Finanzen!I79)</f>
        <v>0</v>
      </c>
      <c r="I15" s="7">
        <f>SUM(Finanzen!K79)</f>
        <v>0</v>
      </c>
      <c r="K15" s="7">
        <f>SUM(Finanzen!M79)</f>
        <v>13860.34</v>
      </c>
      <c r="M15" s="7">
        <f>SUM(Finanzen!O79)</f>
        <v>0</v>
      </c>
      <c r="O15" s="7">
        <f>SUM(Finanzen!Q79)</f>
        <v>0</v>
      </c>
      <c r="P15" s="208">
        <f>SUM(Finanzen!C96)</f>
        <v>33264.816000000006</v>
      </c>
    </row>
    <row r="16" spans="1:16" ht="12.75">
      <c r="A16" s="17" t="s">
        <v>66</v>
      </c>
      <c r="B16" s="34">
        <v>35</v>
      </c>
      <c r="C16" t="s">
        <v>413</v>
      </c>
      <c r="D16" s="7">
        <f>SUM(Finanzen!B97)</f>
        <v>31064.15</v>
      </c>
      <c r="E16" s="7">
        <f>SUM(Finanzen!D97)</f>
        <v>150000</v>
      </c>
      <c r="G16" s="7">
        <f>SUM(Finanzen!I54)</f>
        <v>6416.39</v>
      </c>
      <c r="I16" s="7">
        <f>SUM(Finanzen!K54)</f>
        <v>20729.36</v>
      </c>
      <c r="K16" s="7">
        <f>SUM(Finanzen!M54)</f>
        <v>3918.4</v>
      </c>
      <c r="M16" s="7">
        <f>SUM(Finanzen!O54)</f>
        <v>0</v>
      </c>
      <c r="O16" s="7">
        <f>SUM(Finanzen!Q54)</f>
        <v>0</v>
      </c>
      <c r="P16" s="208">
        <f>SUM(Finanzen!C97)</f>
        <v>74553.95999999999</v>
      </c>
    </row>
    <row r="17" spans="1:16" ht="12.75">
      <c r="A17" s="17" t="s">
        <v>61</v>
      </c>
      <c r="B17" s="34">
        <v>29</v>
      </c>
      <c r="C17" t="s">
        <v>414</v>
      </c>
      <c r="D17" s="7">
        <f>SUM(Finanzen!B98)</f>
        <v>89719.29</v>
      </c>
      <c r="E17" s="7">
        <f>SUM(Finanzen!D98)</f>
        <v>230000</v>
      </c>
      <c r="G17" s="7">
        <f>SUM(Finanzen!I21)</f>
        <v>11241.56</v>
      </c>
      <c r="I17" s="7">
        <f>SUM(Finanzen!K21)</f>
        <v>49879.21</v>
      </c>
      <c r="K17" s="7">
        <f>SUM(Finanzen!M21)</f>
        <v>10063.619999999999</v>
      </c>
      <c r="M17" s="7">
        <f>SUM(Finanzen!O21)</f>
        <v>11243.279999999999</v>
      </c>
      <c r="O17" s="7">
        <f>SUM(Finanzen!Q21)</f>
        <v>7291.620000000001</v>
      </c>
      <c r="P17" s="208">
        <f>SUM(Finanzen!C98)</f>
        <v>215326.296</v>
      </c>
    </row>
    <row r="18" spans="1:16" ht="12.75">
      <c r="A18" s="17" t="s">
        <v>62</v>
      </c>
      <c r="B18" s="34">
        <v>30</v>
      </c>
      <c r="C18" t="s">
        <v>415</v>
      </c>
      <c r="D18" s="7">
        <f>SUM(Finanzen!B99)</f>
        <v>207682.08000000002</v>
      </c>
      <c r="E18" s="7">
        <f>SUM(Finanzen!D99)</f>
        <v>448000</v>
      </c>
      <c r="G18" s="7">
        <f>SUM(Finanzen!I22)</f>
        <v>5236.44</v>
      </c>
      <c r="I18" s="7">
        <f>SUM(Finanzen!K22)</f>
        <v>96689.73</v>
      </c>
      <c r="K18" s="7">
        <f>SUM(Finanzen!M22)</f>
        <v>44849.51</v>
      </c>
      <c r="M18" s="7">
        <f>SUM(Finanzen!O22)</f>
        <v>41394.32</v>
      </c>
      <c r="O18" s="7">
        <f>SUM(Finanzen!Q22)</f>
        <v>19512.08</v>
      </c>
      <c r="P18" s="208">
        <f>SUM(Finanzen!C99)</f>
        <v>498436.9920000001</v>
      </c>
    </row>
    <row r="19" spans="1:16" ht="12.75">
      <c r="A19" s="17" t="s">
        <v>147</v>
      </c>
      <c r="B19" s="34">
        <v>34</v>
      </c>
      <c r="C19" t="s">
        <v>416</v>
      </c>
      <c r="D19" s="7">
        <f>SUM(Finanzen!B100)</f>
        <v>3596803.27</v>
      </c>
      <c r="E19" s="7">
        <f>SUM(Finanzen!D100)</f>
        <v>7510000</v>
      </c>
      <c r="G19" s="7">
        <f>SUM(Finanzen!I45+Finanzen!I46+Finanzen!I47+Finanzen!I48+Finanzen!I55)</f>
        <v>184457.03999999998</v>
      </c>
      <c r="I19" s="7">
        <f>SUM(Finanzen!K45+Finanzen!K46+Finanzen!K47+Finanzen!K48+Finanzen!K55)</f>
        <v>634923.7000000001</v>
      </c>
      <c r="K19" s="7">
        <f>SUM(Finanzen!M45+Finanzen!M46+Finanzen!M47+Finanzen!M48+Finanzen!M55)</f>
        <v>1369524.59</v>
      </c>
      <c r="M19" s="7">
        <f>SUM(Finanzen!O45+Finanzen!O46+Finanzen!O47+Finanzen!O48+Finanzen!O55)</f>
        <v>883984.4699999999</v>
      </c>
      <c r="O19" s="7">
        <f>SUM(Finanzen!Q45+Finanzen!Q46+Finanzen!Q47+Finanzen!Q48+Finanzen!Q55)</f>
        <v>523913.4699999999</v>
      </c>
      <c r="P19" s="208">
        <f>SUM(Finanzen!C100)</f>
        <v>8632327.848</v>
      </c>
    </row>
    <row r="20" spans="1:16" ht="12.75">
      <c r="A20" s="17" t="s">
        <v>146</v>
      </c>
      <c r="B20" s="34">
        <v>27</v>
      </c>
      <c r="C20" t="s">
        <v>419</v>
      </c>
      <c r="D20" s="7">
        <f>SUM(Finanzen!B101)</f>
        <v>93331.57999999999</v>
      </c>
      <c r="E20" s="7">
        <f>SUM(Finanzen!D101)</f>
        <v>150700</v>
      </c>
      <c r="G20" s="7">
        <f>SUM(Finanzen!I14+Finanzen!I15+Finanzen!I16+Finanzen!I17)</f>
        <v>14930.73</v>
      </c>
      <c r="I20" s="7">
        <f>SUM(Finanzen!K14+Finanzen!K15+Finanzen!K16+Finanzen!K17)</f>
        <v>11558.4</v>
      </c>
      <c r="K20" s="7">
        <f>SUM(Finanzen!M14+Finanzen!M15+Finanzen!M16+Finanzen!M17)</f>
        <v>62571.86</v>
      </c>
      <c r="M20" s="7">
        <f>SUM(Finanzen!O14+Finanzen!O15+Finanzen!O16+Finanzen!O17)</f>
        <v>4270.59</v>
      </c>
      <c r="O20" s="7">
        <f>SUM(Finanzen!Q14+Finanzen!Q15+Finanzen!Q16+Finanzen!Q17)</f>
        <v>0</v>
      </c>
      <c r="P20" s="208">
        <f>SUM(Finanzen!C101)</f>
        <v>223995.792</v>
      </c>
    </row>
    <row r="21" spans="1:16" ht="12.75">
      <c r="A21" s="17" t="s">
        <v>368</v>
      </c>
      <c r="B21" s="34" t="s">
        <v>410</v>
      </c>
      <c r="C21" t="s">
        <v>418</v>
      </c>
      <c r="D21" s="7">
        <f>SUM(Finanzen!B102)</f>
        <v>366038.46</v>
      </c>
      <c r="E21" s="7">
        <f>SUM(Finanzen!D102)</f>
        <v>750000</v>
      </c>
      <c r="G21" s="7">
        <f>SUM(Finanzen!I63+Finanzen!I68+Finanzen!I69+Finanzen!I70+Finanzen!I71)</f>
        <v>25778</v>
      </c>
      <c r="I21" s="7">
        <f>SUM(Finanzen!K63+Finanzen!K68+Finanzen!K69+Finanzen!K70+Finanzen!K71)</f>
        <v>56584.590000000004</v>
      </c>
      <c r="K21" s="7">
        <f>SUM(Finanzen!M63+Finanzen!M68+Finanzen!M69+Finanzen!M70+Finanzen!M71)</f>
        <v>46682.240000000005</v>
      </c>
      <c r="M21" s="7">
        <f>SUM(Finanzen!O63+Finanzen!O68+Finanzen!O69+Finanzen!O70+Finanzen!O71)</f>
        <v>107901.32</v>
      </c>
      <c r="O21" s="7">
        <f>SUM(Finanzen!Q63+Finanzen!Q68+Finanzen!Q69+Finanzen!Q70+Finanzen!Q71)</f>
        <v>129092.31</v>
      </c>
      <c r="P21" s="208">
        <f>SUM(Finanzen!C102)</f>
        <v>878492.3040000001</v>
      </c>
    </row>
    <row r="22" spans="1:16" ht="12.75">
      <c r="A22" s="17" t="s">
        <v>369</v>
      </c>
      <c r="B22" s="34">
        <v>34</v>
      </c>
      <c r="C22" t="s">
        <v>425</v>
      </c>
      <c r="D22" s="7">
        <f>SUM(Finanzen!B103)</f>
        <v>1396294.48</v>
      </c>
      <c r="E22" s="7">
        <f>SUM(Finanzen!D103)</f>
        <v>4000000</v>
      </c>
      <c r="G22" s="7">
        <f>SUM(Finanzen!I49+Finanzen!I50+Finanzen!I51+Finanzen!I52+Finanzen!I56)</f>
        <v>16551.49</v>
      </c>
      <c r="I22" s="7">
        <f>SUM(Finanzen!K49+Finanzen!K50+Finanzen!K51+Finanzen!K52+Finanzen!K56)</f>
        <v>309687.13</v>
      </c>
      <c r="K22" s="7">
        <f>SUM(Finanzen!M49+Finanzen!M50+Finanzen!M51+Finanzen!M52+Finanzen!M56)</f>
        <v>483399.50999999995</v>
      </c>
      <c r="M22" s="7">
        <f>SUM(Finanzen!O49+Finanzen!O50+Finanzen!O51+Finanzen!O52+Finanzen!O56)</f>
        <v>307569.55</v>
      </c>
      <c r="O22" s="7">
        <f>SUM(Finanzen!Q49+Finanzen!Q50+Finanzen!Q51+Finanzen!Q52+Finanzen!Q56)</f>
        <v>279086.8</v>
      </c>
      <c r="P22" s="208">
        <f>SUM(Finanzen!C103)</f>
        <v>3351106.7520000003</v>
      </c>
    </row>
    <row r="23" spans="1:16" ht="12.75">
      <c r="A23" s="5"/>
      <c r="G23" s="7"/>
      <c r="I23" s="7"/>
      <c r="P23" s="210"/>
    </row>
    <row r="24" spans="3:16" ht="12.75">
      <c r="C24" s="5" t="s">
        <v>174</v>
      </c>
      <c r="D24" s="15">
        <f>SUM(D4:D22)</f>
        <v>9467750.02</v>
      </c>
      <c r="E24" s="15">
        <f>SUM(E4:E22)</f>
        <v>22158300</v>
      </c>
      <c r="G24" s="15">
        <f>SUM(G4:G23)</f>
        <v>712567.5399999999</v>
      </c>
      <c r="I24" s="15">
        <f>SUM(I4:I23)</f>
        <v>1933091.7999999998</v>
      </c>
      <c r="K24" s="15">
        <f>SUM(K4:K23)</f>
        <v>2920123.19</v>
      </c>
      <c r="M24" s="15">
        <f>SUM(M4:M23)</f>
        <v>2257771.15</v>
      </c>
      <c r="O24" s="15">
        <f>SUM(O4:O23)</f>
        <v>1561059.26</v>
      </c>
      <c r="P24" s="211">
        <f>SUM(P4:P23)</f>
        <v>22722600.048000004</v>
      </c>
    </row>
    <row r="25" spans="3:16" ht="12.75">
      <c r="C25" s="10" t="s">
        <v>399</v>
      </c>
      <c r="D25" s="212">
        <f>SUM(D24/E24)</f>
        <v>0.4272778155363904</v>
      </c>
      <c r="G25" s="212">
        <f>SUM(G24/E24)</f>
        <v>0.03215804190754706</v>
      </c>
      <c r="H25" s="213"/>
      <c r="I25" s="212">
        <f>SUM(I24/E24)</f>
        <v>0.08724007708172557</v>
      </c>
      <c r="J25" s="213"/>
      <c r="K25" s="212">
        <f>SUM(K24/E24)</f>
        <v>0.1317846220152268</v>
      </c>
      <c r="L25" s="213"/>
      <c r="M25" s="212">
        <f>SUM(M24/E24)</f>
        <v>0.10189279637878357</v>
      </c>
      <c r="N25" s="213"/>
      <c r="O25" s="212">
        <f>SUM(O24/E24)</f>
        <v>0.07045031703695681</v>
      </c>
      <c r="P25" s="299">
        <f>SUM(P24/E24)</f>
        <v>1.0254667572873373</v>
      </c>
    </row>
    <row r="26" ht="12.75">
      <c r="P26" s="214"/>
    </row>
    <row r="27" spans="2:16" ht="12.75">
      <c r="B27" s="204" t="s">
        <v>71</v>
      </c>
      <c r="G27" s="205" t="s">
        <v>271</v>
      </c>
      <c r="I27" s="205" t="s">
        <v>271</v>
      </c>
      <c r="K27" s="205" t="s">
        <v>271</v>
      </c>
      <c r="M27" s="205" t="s">
        <v>271</v>
      </c>
      <c r="O27" s="205" t="s">
        <v>271</v>
      </c>
      <c r="P27" s="205" t="s">
        <v>271</v>
      </c>
    </row>
    <row r="28" spans="1:16" ht="12.75">
      <c r="A28" s="4" t="s">
        <v>265</v>
      </c>
      <c r="B28" s="204" t="s">
        <v>87</v>
      </c>
      <c r="C28" s="4" t="s">
        <v>266</v>
      </c>
      <c r="D28" s="4"/>
      <c r="E28" s="13"/>
      <c r="G28" s="205" t="s">
        <v>272</v>
      </c>
      <c r="I28" s="205" t="s">
        <v>272</v>
      </c>
      <c r="K28" s="205" t="s">
        <v>272</v>
      </c>
      <c r="M28" s="205" t="s">
        <v>272</v>
      </c>
      <c r="O28" s="205" t="s">
        <v>272</v>
      </c>
      <c r="P28" s="205" t="s">
        <v>272</v>
      </c>
    </row>
    <row r="29" spans="2:16" ht="12.75">
      <c r="B29" s="204" t="s">
        <v>88</v>
      </c>
      <c r="C29" s="4"/>
      <c r="G29" s="17" t="s">
        <v>7</v>
      </c>
      <c r="I29" s="4" t="s">
        <v>8</v>
      </c>
      <c r="K29" s="4" t="s">
        <v>9</v>
      </c>
      <c r="M29" s="4" t="s">
        <v>10</v>
      </c>
      <c r="O29" s="4" t="s">
        <v>11</v>
      </c>
      <c r="P29" s="4" t="s">
        <v>273</v>
      </c>
    </row>
    <row r="30" spans="1:16" ht="12.75">
      <c r="A30" s="17" t="s">
        <v>242</v>
      </c>
      <c r="B30" s="34">
        <v>13</v>
      </c>
      <c r="C30" t="s">
        <v>400</v>
      </c>
      <c r="G30" s="215">
        <f aca="true" t="shared" si="0" ref="G30:G48">SUM(G4/D4)</f>
        <v>0.1224521315938984</v>
      </c>
      <c r="I30" s="215">
        <f aca="true" t="shared" si="1" ref="I30:I48">SUM(I4/D4)</f>
        <v>0.22915398715791055</v>
      </c>
      <c r="K30" s="215">
        <f aca="true" t="shared" si="2" ref="K30:K48">SUM(K4/D4)</f>
        <v>0.21081659823984047</v>
      </c>
      <c r="M30" s="215">
        <f aca="true" t="shared" si="3" ref="M30:M48">SUM(M4/D4)</f>
        <v>0.3527387095736812</v>
      </c>
      <c r="O30" s="215">
        <f aca="true" t="shared" si="4" ref="O30:O48">SUM(O4/D4)</f>
        <v>0.08483857343466936</v>
      </c>
      <c r="P30" s="215">
        <v>0</v>
      </c>
    </row>
    <row r="31" spans="1:16" ht="12.75">
      <c r="A31" s="17" t="s">
        <v>58</v>
      </c>
      <c r="B31" s="300" t="s">
        <v>420</v>
      </c>
      <c r="C31" t="s">
        <v>401</v>
      </c>
      <c r="D31" s="1"/>
      <c r="G31" s="215">
        <f t="shared" si="0"/>
        <v>0.18482874001929409</v>
      </c>
      <c r="I31" s="215">
        <f t="shared" si="1"/>
        <v>0.1513707630496065</v>
      </c>
      <c r="K31" s="215">
        <f t="shared" si="2"/>
        <v>0.16271687910553345</v>
      </c>
      <c r="M31" s="215">
        <f t="shared" si="3"/>
        <v>0.3208339877769882</v>
      </c>
      <c r="O31" s="215">
        <f t="shared" si="4"/>
        <v>0.18024963004857794</v>
      </c>
      <c r="P31" s="215">
        <v>0</v>
      </c>
    </row>
    <row r="32" spans="1:16" ht="12.75">
      <c r="A32" s="17" t="s">
        <v>59</v>
      </c>
      <c r="B32" s="34">
        <v>19</v>
      </c>
      <c r="C32" t="s">
        <v>402</v>
      </c>
      <c r="D32" s="1"/>
      <c r="G32" s="215">
        <f t="shared" si="0"/>
        <v>0</v>
      </c>
      <c r="I32" s="215">
        <f t="shared" si="1"/>
        <v>0.10699682026516232</v>
      </c>
      <c r="K32" s="215">
        <f t="shared" si="2"/>
        <v>0.556023277173676</v>
      </c>
      <c r="M32" s="215">
        <f t="shared" si="3"/>
        <v>0.3365602818673267</v>
      </c>
      <c r="O32" s="215">
        <f t="shared" si="4"/>
        <v>0.00041962069383484775</v>
      </c>
      <c r="P32" s="215">
        <v>0</v>
      </c>
    </row>
    <row r="33" spans="1:16" ht="12.75">
      <c r="A33" s="17" t="s">
        <v>241</v>
      </c>
      <c r="B33" s="34">
        <v>20</v>
      </c>
      <c r="C33" t="s">
        <v>403</v>
      </c>
      <c r="D33" s="1"/>
      <c r="G33" s="215">
        <f t="shared" si="0"/>
        <v>0.1473391401798088</v>
      </c>
      <c r="I33" s="215">
        <f t="shared" si="1"/>
        <v>0.034474190218415475</v>
      </c>
      <c r="K33" s="215">
        <f t="shared" si="2"/>
        <v>0</v>
      </c>
      <c r="M33" s="215">
        <f t="shared" si="3"/>
        <v>0.6505252344334989</v>
      </c>
      <c r="O33" s="215">
        <f t="shared" si="4"/>
        <v>0.16766143516827683</v>
      </c>
      <c r="P33" s="215">
        <v>0</v>
      </c>
    </row>
    <row r="34" spans="1:16" ht="12.75">
      <c r="A34" s="17" t="s">
        <v>65</v>
      </c>
      <c r="B34" s="34">
        <v>33</v>
      </c>
      <c r="C34" t="s">
        <v>404</v>
      </c>
      <c r="D34" s="1"/>
      <c r="G34" s="215">
        <f t="shared" si="0"/>
        <v>0.3166472458698158</v>
      </c>
      <c r="I34" s="215">
        <f t="shared" si="1"/>
        <v>0.2022270619746696</v>
      </c>
      <c r="K34" s="215">
        <f t="shared" si="2"/>
        <v>0.2161162808626373</v>
      </c>
      <c r="M34" s="215">
        <f t="shared" si="3"/>
        <v>0.15356324228728963</v>
      </c>
      <c r="O34" s="215">
        <f t="shared" si="4"/>
        <v>0.11144616900558782</v>
      </c>
      <c r="P34" s="215">
        <v>0</v>
      </c>
    </row>
    <row r="35" spans="1:16" ht="12.75">
      <c r="A35" s="17" t="s">
        <v>67</v>
      </c>
      <c r="B35" s="34">
        <v>42</v>
      </c>
      <c r="C35" t="s">
        <v>405</v>
      </c>
      <c r="D35" s="1"/>
      <c r="G35" s="215">
        <f t="shared" si="0"/>
        <v>0</v>
      </c>
      <c r="I35" s="215">
        <f t="shared" si="1"/>
        <v>0.22602608287616188</v>
      </c>
      <c r="K35" s="215">
        <f t="shared" si="2"/>
        <v>0.26959745302902854</v>
      </c>
      <c r="M35" s="215">
        <f t="shared" si="3"/>
        <v>0.2495646838057807</v>
      </c>
      <c r="O35" s="215">
        <f t="shared" si="4"/>
        <v>0.25481178028902896</v>
      </c>
      <c r="P35" s="215">
        <v>0</v>
      </c>
    </row>
    <row r="36" spans="1:16" ht="12.75">
      <c r="A36" s="17" t="s">
        <v>63</v>
      </c>
      <c r="B36" s="34">
        <v>31</v>
      </c>
      <c r="C36" t="s">
        <v>406</v>
      </c>
      <c r="D36" s="1"/>
      <c r="G36" s="215">
        <f t="shared" si="0"/>
        <v>0.04951498203799116</v>
      </c>
      <c r="I36" s="215">
        <f t="shared" si="1"/>
        <v>0.3322210757891205</v>
      </c>
      <c r="K36" s="215">
        <f t="shared" si="2"/>
        <v>0.24543095095198988</v>
      </c>
      <c r="M36" s="215">
        <f t="shared" si="3"/>
        <v>0.2392960815211264</v>
      </c>
      <c r="O36" s="215">
        <f t="shared" si="4"/>
        <v>0.13353690969977206</v>
      </c>
      <c r="P36" s="215">
        <v>0</v>
      </c>
    </row>
    <row r="37" spans="1:16" ht="12.75">
      <c r="A37" s="17" t="s">
        <v>243</v>
      </c>
      <c r="B37" s="34" t="s">
        <v>410</v>
      </c>
      <c r="C37" t="s">
        <v>407</v>
      </c>
      <c r="D37" s="1"/>
      <c r="G37" s="215">
        <f t="shared" si="0"/>
        <v>0.08655528285633451</v>
      </c>
      <c r="I37" s="215">
        <f t="shared" si="1"/>
        <v>0.1400854441650888</v>
      </c>
      <c r="K37" s="215">
        <f t="shared" si="2"/>
        <v>0.12025775671539574</v>
      </c>
      <c r="M37" s="215">
        <f t="shared" si="3"/>
        <v>0.3337583952219148</v>
      </c>
      <c r="O37" s="215">
        <f t="shared" si="4"/>
        <v>0.3193431210412662</v>
      </c>
      <c r="P37" s="215">
        <v>0</v>
      </c>
    </row>
    <row r="38" spans="1:16" ht="12.75">
      <c r="A38" s="17" t="s">
        <v>64</v>
      </c>
      <c r="B38" s="34">
        <v>32</v>
      </c>
      <c r="C38" t="s">
        <v>408</v>
      </c>
      <c r="D38" s="1"/>
      <c r="G38" s="215">
        <f t="shared" si="0"/>
        <v>0.0615126142877316</v>
      </c>
      <c r="I38" s="215">
        <f t="shared" si="1"/>
        <v>0.15583343027049446</v>
      </c>
      <c r="K38" s="215">
        <f t="shared" si="2"/>
        <v>0.27133502908390483</v>
      </c>
      <c r="M38" s="215">
        <f t="shared" si="3"/>
        <v>0.2424374838005993</v>
      </c>
      <c r="O38" s="215">
        <f t="shared" si="4"/>
        <v>0.26888144255726976</v>
      </c>
      <c r="P38" s="215">
        <v>0</v>
      </c>
    </row>
    <row r="39" spans="1:16" ht="12.75">
      <c r="A39" s="17" t="s">
        <v>60</v>
      </c>
      <c r="B39" s="34">
        <v>27</v>
      </c>
      <c r="C39" t="s">
        <v>409</v>
      </c>
      <c r="D39" s="1"/>
      <c r="G39" s="215">
        <f t="shared" si="0"/>
        <v>0.011703173568124208</v>
      </c>
      <c r="I39" s="215">
        <f t="shared" si="1"/>
        <v>0.2129536616284215</v>
      </c>
      <c r="K39" s="215">
        <f t="shared" si="2"/>
        <v>0.2278513350553237</v>
      </c>
      <c r="M39" s="215">
        <f t="shared" si="3"/>
        <v>0.32523611159917876</v>
      </c>
      <c r="O39" s="215">
        <f t="shared" si="4"/>
        <v>0.22225571814895184</v>
      </c>
      <c r="P39" s="215">
        <v>0</v>
      </c>
    </row>
    <row r="40" spans="1:16" ht="12.75">
      <c r="A40" s="17" t="s">
        <v>122</v>
      </c>
      <c r="B40" s="34">
        <v>28</v>
      </c>
      <c r="C40" s="209" t="s">
        <v>411</v>
      </c>
      <c r="D40" s="1"/>
      <c r="G40" s="215">
        <f t="shared" si="0"/>
        <v>0</v>
      </c>
      <c r="I40" s="215">
        <f t="shared" si="1"/>
        <v>0</v>
      </c>
      <c r="K40" s="215">
        <f t="shared" si="2"/>
        <v>0</v>
      </c>
      <c r="M40" s="215">
        <f t="shared" si="3"/>
        <v>0</v>
      </c>
      <c r="O40" s="215">
        <f t="shared" si="4"/>
        <v>0</v>
      </c>
      <c r="P40" s="215">
        <v>1</v>
      </c>
    </row>
    <row r="41" spans="1:16" ht="12.75">
      <c r="A41" s="17" t="s">
        <v>175</v>
      </c>
      <c r="B41" s="34">
        <v>264</v>
      </c>
      <c r="C41" t="s">
        <v>412</v>
      </c>
      <c r="D41" s="216"/>
      <c r="G41" s="215">
        <f t="shared" si="0"/>
        <v>0</v>
      </c>
      <c r="I41" s="215">
        <f t="shared" si="1"/>
        <v>0</v>
      </c>
      <c r="K41" s="215">
        <f t="shared" si="2"/>
        <v>1</v>
      </c>
      <c r="M41" s="215">
        <f t="shared" si="3"/>
        <v>0</v>
      </c>
      <c r="O41" s="215">
        <f t="shared" si="4"/>
        <v>0</v>
      </c>
      <c r="P41" s="215">
        <v>0</v>
      </c>
    </row>
    <row r="42" spans="1:16" ht="12.75">
      <c r="A42" s="17" t="s">
        <v>66</v>
      </c>
      <c r="B42" s="34">
        <v>35</v>
      </c>
      <c r="C42" t="s">
        <v>413</v>
      </c>
      <c r="G42" s="215">
        <f t="shared" si="0"/>
        <v>0.20655289135546925</v>
      </c>
      <c r="I42" s="215">
        <f t="shared" si="1"/>
        <v>0.6673081349401159</v>
      </c>
      <c r="K42" s="215">
        <f t="shared" si="2"/>
        <v>0.1261389737044149</v>
      </c>
      <c r="M42" s="215">
        <f t="shared" si="3"/>
        <v>0</v>
      </c>
      <c r="O42" s="215">
        <f t="shared" si="4"/>
        <v>0</v>
      </c>
      <c r="P42" s="215">
        <v>0</v>
      </c>
    </row>
    <row r="43" spans="1:16" ht="12.75">
      <c r="A43" s="17" t="s">
        <v>61</v>
      </c>
      <c r="B43" s="34">
        <v>29</v>
      </c>
      <c r="C43" t="s">
        <v>414</v>
      </c>
      <c r="D43" s="1"/>
      <c r="G43" s="215">
        <f t="shared" si="0"/>
        <v>0.12529702363895212</v>
      </c>
      <c r="I43" s="215">
        <f t="shared" si="1"/>
        <v>0.5559474445239145</v>
      </c>
      <c r="K43" s="215">
        <f t="shared" si="2"/>
        <v>0.1121678515289187</v>
      </c>
      <c r="M43" s="215">
        <f t="shared" si="3"/>
        <v>0.12531619454411644</v>
      </c>
      <c r="O43" s="215">
        <f t="shared" si="4"/>
        <v>0.08127148576409823</v>
      </c>
      <c r="P43" s="215">
        <v>0</v>
      </c>
    </row>
    <row r="44" spans="1:16" ht="12.75">
      <c r="A44" s="17" t="s">
        <v>62</v>
      </c>
      <c r="B44" s="34">
        <v>30</v>
      </c>
      <c r="C44" t="s">
        <v>415</v>
      </c>
      <c r="D44" s="1"/>
      <c r="G44" s="215">
        <f t="shared" si="0"/>
        <v>0.025213730525040962</v>
      </c>
      <c r="I44" s="215">
        <f t="shared" si="1"/>
        <v>0.46556607098696234</v>
      </c>
      <c r="K44" s="215">
        <f t="shared" si="2"/>
        <v>0.21595271965689095</v>
      </c>
      <c r="M44" s="215">
        <f t="shared" si="3"/>
        <v>0.19931580038104393</v>
      </c>
      <c r="O44" s="215">
        <f t="shared" si="4"/>
        <v>0.09395167845006175</v>
      </c>
      <c r="P44" s="215">
        <v>0</v>
      </c>
    </row>
    <row r="45" spans="1:16" ht="12.75">
      <c r="A45" s="17" t="s">
        <v>147</v>
      </c>
      <c r="B45" s="34">
        <v>34</v>
      </c>
      <c r="C45" t="s">
        <v>416</v>
      </c>
      <c r="D45" s="216"/>
      <c r="G45" s="215">
        <f t="shared" si="0"/>
        <v>0.05128360551117937</v>
      </c>
      <c r="I45" s="215">
        <f t="shared" si="1"/>
        <v>0.1765244447189351</v>
      </c>
      <c r="K45" s="215">
        <f t="shared" si="2"/>
        <v>0.3807616061247631</v>
      </c>
      <c r="M45" s="215">
        <f t="shared" si="3"/>
        <v>0.245769480186221</v>
      </c>
      <c r="O45" s="215">
        <f t="shared" si="4"/>
        <v>0.14566086345890136</v>
      </c>
      <c r="P45" s="215">
        <v>0</v>
      </c>
    </row>
    <row r="46" spans="1:16" ht="12.75">
      <c r="A46" s="17" t="s">
        <v>146</v>
      </c>
      <c r="B46" s="34">
        <v>27</v>
      </c>
      <c r="C46" t="s">
        <v>419</v>
      </c>
      <c r="D46" s="216"/>
      <c r="G46" s="215">
        <f t="shared" si="0"/>
        <v>0.15997511238961135</v>
      </c>
      <c r="I46" s="215">
        <f t="shared" si="1"/>
        <v>0.12384232646656149</v>
      </c>
      <c r="K46" s="215">
        <f t="shared" si="2"/>
        <v>0.6704253801339269</v>
      </c>
      <c r="M46" s="215">
        <f t="shared" si="3"/>
        <v>0.04575718100990041</v>
      </c>
      <c r="O46" s="215">
        <f t="shared" si="4"/>
        <v>0</v>
      </c>
      <c r="P46" s="215">
        <v>0</v>
      </c>
    </row>
    <row r="47" spans="1:16" ht="12.75">
      <c r="A47" s="17" t="s">
        <v>368</v>
      </c>
      <c r="B47" s="34" t="s">
        <v>410</v>
      </c>
      <c r="C47" t="s">
        <v>418</v>
      </c>
      <c r="D47" s="1"/>
      <c r="G47" s="215">
        <f t="shared" si="0"/>
        <v>0.07042429366575305</v>
      </c>
      <c r="I47" s="215">
        <f t="shared" si="1"/>
        <v>0.1545864606686412</v>
      </c>
      <c r="K47" s="215">
        <f t="shared" si="2"/>
        <v>0.12753370233280953</v>
      </c>
      <c r="M47" s="215">
        <f t="shared" si="3"/>
        <v>0.29478137352014866</v>
      </c>
      <c r="O47" s="215">
        <f t="shared" si="4"/>
        <v>0.35267416981264754</v>
      </c>
      <c r="P47" s="215">
        <v>0</v>
      </c>
    </row>
    <row r="48" spans="1:16" ht="12.75">
      <c r="A48" s="17" t="s">
        <v>369</v>
      </c>
      <c r="B48" s="34">
        <v>34</v>
      </c>
      <c r="C48" t="s">
        <v>417</v>
      </c>
      <c r="D48" s="216"/>
      <c r="G48" s="215">
        <f t="shared" si="0"/>
        <v>0.011853867674102674</v>
      </c>
      <c r="I48" s="215">
        <f t="shared" si="1"/>
        <v>0.2217921322728426</v>
      </c>
      <c r="K48" s="215">
        <f t="shared" si="2"/>
        <v>0.3462016909212446</v>
      </c>
      <c r="M48" s="215">
        <f t="shared" si="3"/>
        <v>0.220275561069324</v>
      </c>
      <c r="O48" s="215">
        <f t="shared" si="4"/>
        <v>0.19987674806248606</v>
      </c>
      <c r="P48" s="215">
        <v>0</v>
      </c>
    </row>
    <row r="49" spans="7:15" ht="12.75">
      <c r="G49" s="215"/>
      <c r="I49" s="215"/>
      <c r="K49" s="215"/>
      <c r="O49" s="215"/>
    </row>
    <row r="50" spans="3:16" ht="12.75">
      <c r="C50" s="2" t="s">
        <v>398</v>
      </c>
      <c r="G50" s="213">
        <f>SUM(G24/D24)</f>
        <v>0.07526260605685066</v>
      </c>
      <c r="I50" s="213">
        <f>SUM(I24/D24)</f>
        <v>0.20417647233149064</v>
      </c>
      <c r="K50" s="213">
        <f>SUM(K24/D24)</f>
        <v>0.3084284210959765</v>
      </c>
      <c r="M50" s="213">
        <f>SUM(M24/D24)</f>
        <v>0.23846966229892072</v>
      </c>
      <c r="O50" s="213">
        <f>SUM(O24/D24)</f>
        <v>0.16488175719704945</v>
      </c>
      <c r="P50" s="213">
        <f>SUM(D18/E24)</f>
        <v>0.009372654039344175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Mai  2011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7109375" style="0" bestFit="1" customWidth="1"/>
    <col min="3" max="3" width="13.8515625" style="1" bestFit="1" customWidth="1"/>
    <col min="4" max="4" width="13.28125" style="1" customWidth="1"/>
    <col min="5" max="5" width="16.7109375" style="1" bestFit="1" customWidth="1"/>
    <col min="6" max="6" width="12.7109375" style="0" bestFit="1" customWidth="1"/>
    <col min="7" max="7" width="0.85546875" style="0" customWidth="1"/>
    <col min="8" max="8" width="11.140625" style="0" bestFit="1" customWidth="1"/>
    <col min="9" max="9" width="11.28125" style="0" bestFit="1" customWidth="1"/>
    <col min="10" max="14" width="11.8515625" style="0" bestFit="1" customWidth="1"/>
    <col min="15" max="15" width="12.00390625" style="0" bestFit="1" customWidth="1"/>
    <col min="16" max="18" width="11.7109375" style="0" bestFit="1" customWidth="1"/>
  </cols>
  <sheetData>
    <row r="1" spans="1:18" ht="12.75">
      <c r="A1" s="25"/>
      <c r="B1" s="3"/>
      <c r="C1" s="101" t="s">
        <v>33</v>
      </c>
      <c r="D1" s="101" t="s">
        <v>34</v>
      </c>
      <c r="E1" s="101" t="s">
        <v>36</v>
      </c>
      <c r="F1" s="4" t="s">
        <v>35</v>
      </c>
      <c r="H1" s="11" t="s">
        <v>73</v>
      </c>
      <c r="I1" s="115" t="s">
        <v>74</v>
      </c>
      <c r="J1" s="11" t="s">
        <v>73</v>
      </c>
      <c r="K1" s="115" t="s">
        <v>74</v>
      </c>
      <c r="L1" s="11" t="s">
        <v>73</v>
      </c>
      <c r="M1" s="115" t="s">
        <v>74</v>
      </c>
      <c r="N1" s="11" t="s">
        <v>73</v>
      </c>
      <c r="O1" s="115" t="s">
        <v>74</v>
      </c>
      <c r="P1" s="56" t="s">
        <v>73</v>
      </c>
      <c r="Q1" s="115" t="s">
        <v>74</v>
      </c>
      <c r="R1" s="3" t="s">
        <v>74</v>
      </c>
    </row>
    <row r="2" spans="1:18" ht="12.75">
      <c r="A2" s="30" t="s">
        <v>366</v>
      </c>
      <c r="B2" s="3"/>
      <c r="C2" s="102" t="s">
        <v>226</v>
      </c>
      <c r="D2" s="102" t="s">
        <v>226</v>
      </c>
      <c r="E2" s="160" t="s">
        <v>161</v>
      </c>
      <c r="H2" s="11" t="s">
        <v>75</v>
      </c>
      <c r="I2" s="142" t="s">
        <v>76</v>
      </c>
      <c r="J2" s="11" t="s">
        <v>75</v>
      </c>
      <c r="K2" s="142" t="s">
        <v>76</v>
      </c>
      <c r="L2" s="11" t="s">
        <v>75</v>
      </c>
      <c r="M2" s="142" t="s">
        <v>76</v>
      </c>
      <c r="N2" s="11" t="s">
        <v>75</v>
      </c>
      <c r="O2" s="142" t="s">
        <v>76</v>
      </c>
      <c r="P2" s="56" t="s">
        <v>75</v>
      </c>
      <c r="Q2" s="142" t="s">
        <v>76</v>
      </c>
      <c r="R2" s="3" t="s">
        <v>76</v>
      </c>
    </row>
    <row r="3" spans="1:18" ht="12" customHeight="1" thickBot="1">
      <c r="A3" s="30"/>
      <c r="B3" s="3"/>
      <c r="C3" s="172" t="s">
        <v>227</v>
      </c>
      <c r="D3" s="174"/>
      <c r="E3" s="173" t="s">
        <v>367</v>
      </c>
      <c r="F3" s="6">
        <v>5</v>
      </c>
      <c r="I3" s="175" t="s">
        <v>7</v>
      </c>
      <c r="J3" s="2"/>
      <c r="K3" s="175" t="s">
        <v>77</v>
      </c>
      <c r="L3" s="2"/>
      <c r="M3" s="175" t="s">
        <v>78</v>
      </c>
      <c r="N3" s="2"/>
      <c r="O3" s="175" t="s">
        <v>79</v>
      </c>
      <c r="P3" s="57"/>
      <c r="Q3" s="175" t="s">
        <v>80</v>
      </c>
      <c r="R3" s="3" t="s">
        <v>81</v>
      </c>
    </row>
    <row r="4" spans="1:18" ht="13.5" thickBot="1">
      <c r="A4" s="27" t="s">
        <v>178</v>
      </c>
      <c r="C4" s="163">
        <f>SUM(BLB!L4+'RSD A'!L4+'RSD B'!L4+'RSD C'!L4+'RSD D'!L4)</f>
        <v>0</v>
      </c>
      <c r="D4" s="1">
        <f>SUM(Gesamtübersicht!E4)</f>
        <v>0</v>
      </c>
      <c r="E4" s="161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179</v>
      </c>
      <c r="C5" s="163">
        <f>SUM(BLB!L5+'RSD A'!L5+'RSD B'!L5+'RSD C'!L5+'RSD D'!L5)</f>
        <v>22268.199999999997</v>
      </c>
      <c r="D5" s="1">
        <f>SUM(Gesamtübersicht!E5)</f>
        <v>14</v>
      </c>
      <c r="E5" s="161">
        <f t="shared" si="0"/>
        <v>1590.5857142857142</v>
      </c>
      <c r="H5" s="54">
        <v>2608.19</v>
      </c>
      <c r="I5" s="7">
        <f>SUM(H5+BLB!L5)</f>
        <v>2608.19</v>
      </c>
      <c r="J5" s="54">
        <v>20692.71</v>
      </c>
      <c r="K5" s="7">
        <f>SUM(J5+'RSD A'!L5)</f>
        <v>22501.04</v>
      </c>
      <c r="L5" s="54">
        <v>13304.25</v>
      </c>
      <c r="M5" s="7">
        <f>SUM(L5+'RSD B'!L5)</f>
        <v>24583.059999999998</v>
      </c>
      <c r="N5" s="54">
        <v>29393.17</v>
      </c>
      <c r="O5" s="7">
        <f>SUM(N5+'RSD C'!L5)</f>
        <v>38574.229999999996</v>
      </c>
      <c r="P5" s="54">
        <v>3913.41</v>
      </c>
      <c r="Q5" s="7">
        <f>SUM(P5+'RSD D'!L5)</f>
        <v>3913.41</v>
      </c>
      <c r="R5" s="14">
        <f aca="true" t="shared" si="1" ref="R5:R12">SUM(I5+K5+M5+O5+Q5)</f>
        <v>92179.93</v>
      </c>
    </row>
    <row r="6" spans="1:18" ht="13.5" thickBot="1">
      <c r="A6" s="27" t="s">
        <v>180</v>
      </c>
      <c r="C6" s="163">
        <f>SUM(BLB!L6+'RSD A'!L6+'RSD B'!L6+'RSD C'!L6+'RSD D'!L6)</f>
        <v>6641.76</v>
      </c>
      <c r="D6" s="1">
        <f>SUM(Gesamtübersicht!E6)</f>
        <v>2</v>
      </c>
      <c r="E6" s="161">
        <f t="shared" si="0"/>
        <v>3320.88</v>
      </c>
      <c r="H6" s="54">
        <v>7043.2</v>
      </c>
      <c r="I6" s="7">
        <f>SUM(H6+BLB!L6)</f>
        <v>11670.8</v>
      </c>
      <c r="J6" s="54">
        <v>0</v>
      </c>
      <c r="K6" s="7">
        <f>SUM(J6+'RSD A'!L6)</f>
        <v>0</v>
      </c>
      <c r="L6" s="54">
        <v>0</v>
      </c>
      <c r="M6" s="7">
        <f>SUM(L6+'RSD B'!L6)</f>
        <v>0</v>
      </c>
      <c r="N6" s="54">
        <v>2558.19</v>
      </c>
      <c r="O6" s="7">
        <f>SUM(N6+'RSD C'!L6)</f>
        <v>2558.19</v>
      </c>
      <c r="P6" s="54">
        <v>3965.35</v>
      </c>
      <c r="Q6" s="7">
        <f>SUM(P6+'RSD D'!L6)</f>
        <v>5979.51</v>
      </c>
      <c r="R6" s="14">
        <f t="shared" si="1"/>
        <v>20208.5</v>
      </c>
    </row>
    <row r="7" spans="1:18" ht="13.5" thickBot="1">
      <c r="A7" s="27" t="s">
        <v>181</v>
      </c>
      <c r="C7" s="163">
        <f>SUM(BLB!L7+'RSD A'!L7+'RSD B'!L7+'RSD C'!L7+'RSD D'!L7)</f>
        <v>0</v>
      </c>
      <c r="D7" s="1">
        <f>SUM(Gesamtübersicht!E7)</f>
        <v>1</v>
      </c>
      <c r="E7" s="161">
        <f t="shared" si="0"/>
        <v>0</v>
      </c>
      <c r="H7" s="54">
        <v>0</v>
      </c>
      <c r="I7" s="7">
        <f>SUM(H7+BLB!L7)</f>
        <v>0</v>
      </c>
      <c r="J7" s="54">
        <v>4220.32</v>
      </c>
      <c r="K7" s="7">
        <f>SUM(J7+'RSD A'!L7)</f>
        <v>4220.32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4220.32</v>
      </c>
    </row>
    <row r="8" spans="1:18" ht="13.5" thickBot="1">
      <c r="A8" s="27" t="s">
        <v>31</v>
      </c>
      <c r="C8" s="163">
        <f>SUM(BLB!L8+'RSD A'!L8+'RSD B'!L8+'RSD C'!L8+'RSD D'!L8)</f>
        <v>6978.65</v>
      </c>
      <c r="D8" s="1">
        <f>SUM(Gesamtübersicht!E8)</f>
        <v>20</v>
      </c>
      <c r="E8" s="161">
        <f t="shared" si="0"/>
        <v>348.9325</v>
      </c>
      <c r="H8" s="54">
        <v>6432.8</v>
      </c>
      <c r="I8" s="7">
        <f>SUM(H8+BLB!L8)</f>
        <v>7872.49</v>
      </c>
      <c r="J8" s="54">
        <v>4361.53</v>
      </c>
      <c r="K8" s="7">
        <f>SUM(J8+'RSD A'!L8)</f>
        <v>6447.4</v>
      </c>
      <c r="L8" s="54">
        <v>6563.32</v>
      </c>
      <c r="M8" s="7">
        <f>SUM(L8+'RSD B'!L8)</f>
        <v>6930.67</v>
      </c>
      <c r="N8" s="54">
        <v>10579.68</v>
      </c>
      <c r="O8" s="7">
        <f>SUM(N8+'RSD C'!L8)</f>
        <v>13665.42</v>
      </c>
      <c r="P8" s="54">
        <v>7677.45</v>
      </c>
      <c r="Q8" s="7">
        <f>SUM(P8+'RSD D'!L8)</f>
        <v>7677.45</v>
      </c>
      <c r="R8" s="14">
        <f t="shared" si="1"/>
        <v>42593.42999999999</v>
      </c>
    </row>
    <row r="9" spans="1:18" ht="13.5" thickBot="1">
      <c r="A9" s="27" t="s">
        <v>182</v>
      </c>
      <c r="C9" s="163">
        <f>SUM(BLB!L9+'RSD A'!L9+'RSD B'!L9+'RSD C'!L9+'RSD D'!L9)</f>
        <v>35542.149999999994</v>
      </c>
      <c r="D9" s="1">
        <f>SUM(Gesamtübersicht!E9)</f>
        <v>19</v>
      </c>
      <c r="E9" s="161">
        <f t="shared" si="0"/>
        <v>1870.6394736842103</v>
      </c>
      <c r="H9" s="54">
        <v>0</v>
      </c>
      <c r="I9" s="7">
        <f>SUM(H9+BLB!L9)</f>
        <v>0</v>
      </c>
      <c r="J9" s="54">
        <v>32114.03</v>
      </c>
      <c r="K9" s="7">
        <f>SUM(J9+'RSD A'!L9)</f>
        <v>31873.539999999997</v>
      </c>
      <c r="L9" s="54">
        <v>114798.32</v>
      </c>
      <c r="M9" s="7">
        <f>SUM(L9+'RSD B'!L9)</f>
        <v>145043.37</v>
      </c>
      <c r="N9" s="54">
        <v>28631.36</v>
      </c>
      <c r="O9" s="7">
        <f>SUM(N9+'RSD C'!L9)</f>
        <v>34034.42</v>
      </c>
      <c r="P9" s="54">
        <v>0</v>
      </c>
      <c r="Q9" s="7">
        <f>SUM(P9+'RSD D'!L9)</f>
        <v>134.53</v>
      </c>
      <c r="R9" s="14">
        <f t="shared" si="1"/>
        <v>211085.86000000002</v>
      </c>
    </row>
    <row r="10" spans="1:18" ht="13.5" thickBot="1">
      <c r="A10" s="27" t="s">
        <v>51</v>
      </c>
      <c r="C10" s="163">
        <f>SUM(BLB!L10+'RSD A'!L10+'RSD B'!L10+'RSD C'!L10+'RSD D'!L10)</f>
        <v>26825.11</v>
      </c>
      <c r="D10" s="1">
        <f>SUM(Gesamtübersicht!E10)</f>
        <v>0</v>
      </c>
      <c r="E10" s="161" t="e">
        <f t="shared" si="0"/>
        <v>#DIV/0!</v>
      </c>
      <c r="H10" s="54">
        <v>0</v>
      </c>
      <c r="I10" s="7">
        <f>SUM(H10+BLB!L10)</f>
        <v>0</v>
      </c>
      <c r="J10" s="54">
        <v>2262.37</v>
      </c>
      <c r="K10" s="7">
        <f>SUM(J10+'RSD A'!L10)</f>
        <v>2429.54</v>
      </c>
      <c r="L10" s="54">
        <v>19935.61</v>
      </c>
      <c r="M10" s="7">
        <f>SUM(L10+'RSD B'!L10)</f>
        <v>33217.17</v>
      </c>
      <c r="N10" s="54">
        <v>60490.11</v>
      </c>
      <c r="O10" s="7">
        <f>SUM(N10+'RSD C'!L10)</f>
        <v>73866.49</v>
      </c>
      <c r="P10" s="54">
        <v>0</v>
      </c>
      <c r="Q10" s="7">
        <f>SUM(P10+'RSD D'!L10)</f>
        <v>0</v>
      </c>
      <c r="R10" s="14">
        <f t="shared" si="1"/>
        <v>109513.20000000001</v>
      </c>
    </row>
    <row r="11" spans="1:18" ht="13.5" thickBot="1">
      <c r="A11" s="27" t="s">
        <v>46</v>
      </c>
      <c r="C11" s="163">
        <f>SUM(BLB!L11+'RSD A'!L11+'RSD B'!L11+'RSD C'!L11+'RSD D'!L11)</f>
        <v>5013.59</v>
      </c>
      <c r="D11" s="1">
        <f>SUM(Gesamtübersicht!E11)</f>
        <v>6</v>
      </c>
      <c r="E11" s="161">
        <f t="shared" si="0"/>
        <v>835.5983333333334</v>
      </c>
      <c r="H11" s="54">
        <v>2650.5</v>
      </c>
      <c r="I11" s="7">
        <f>SUM(H11+BLB!L11)</f>
        <v>2650.5</v>
      </c>
      <c r="J11" s="54">
        <v>620.16</v>
      </c>
      <c r="K11" s="7">
        <f>SUM(J11+'RSD A'!L11)</f>
        <v>620.16</v>
      </c>
      <c r="L11" s="54">
        <v>0</v>
      </c>
      <c r="M11" s="7">
        <f>SUM(L11+'RSD B'!L11)</f>
        <v>0</v>
      </c>
      <c r="N11" s="54">
        <v>9315.31</v>
      </c>
      <c r="O11" s="7">
        <f>SUM(N11+'RSD C'!L11)</f>
        <v>11702.369999999999</v>
      </c>
      <c r="P11" s="54">
        <v>389.55</v>
      </c>
      <c r="Q11" s="7">
        <f>SUM(P11+'RSD D'!L11)</f>
        <v>3016.0800000000004</v>
      </c>
      <c r="R11" s="14">
        <f t="shared" si="1"/>
        <v>17989.11</v>
      </c>
    </row>
    <row r="12" spans="1:18" ht="12.75">
      <c r="A12" s="27" t="s">
        <v>52</v>
      </c>
      <c r="C12" s="163">
        <f>SUM(BLB!L12+'RSD A'!L12+'RSD B'!L12+'RSD C'!L12+'RSD D'!L12)</f>
        <v>0</v>
      </c>
      <c r="D12" s="1">
        <f>SUM(Gesamtübersicht!E12)</f>
        <v>0</v>
      </c>
      <c r="E12" s="161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7"/>
      <c r="B13" s="143"/>
      <c r="C13" s="164"/>
      <c r="D13" s="92"/>
      <c r="E13" s="165"/>
      <c r="F13" s="88"/>
      <c r="G13" s="88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13.5" thickBot="1">
      <c r="A14" s="27" t="s">
        <v>164</v>
      </c>
      <c r="C14" s="163">
        <f>SUM(BLB!L14+'RSD A'!L14+'RSD B'!L14+'RSD C'!L14+'RSD D'!L14)</f>
        <v>708.47</v>
      </c>
      <c r="D14" s="1">
        <f>SUM(Gesamtübersicht!E14)</f>
        <v>4</v>
      </c>
      <c r="E14" s="161">
        <f>SUM((C14+C19)/(D14+D19))</f>
        <v>7944.370000000001</v>
      </c>
      <c r="H14" s="54">
        <v>0</v>
      </c>
      <c r="I14" s="7">
        <f>SUM(H14+BLB!L14)</f>
        <v>0</v>
      </c>
      <c r="J14" s="54">
        <v>0</v>
      </c>
      <c r="K14" s="7">
        <f>SUM(J14+'RSD A'!L14)</f>
        <v>0</v>
      </c>
      <c r="L14" s="54">
        <v>411.23</v>
      </c>
      <c r="M14" s="7">
        <f>SUM(L14+'RSD B'!L14)</f>
        <v>1119.7</v>
      </c>
      <c r="N14" s="54">
        <v>1284.67</v>
      </c>
      <c r="O14" s="7">
        <f>SUM(N14+'RSD C'!L14)</f>
        <v>1284.67</v>
      </c>
      <c r="P14" s="54">
        <v>0</v>
      </c>
      <c r="Q14" s="7">
        <f>SUM(P14+'RSD D'!L14)</f>
        <v>0</v>
      </c>
      <c r="R14" s="14">
        <f aca="true" t="shared" si="2" ref="R14:R23">SUM(I14+K14+M14+O14+Q14)</f>
        <v>2404.37</v>
      </c>
    </row>
    <row r="15" spans="1:18" ht="13.5" thickBot="1">
      <c r="A15" s="27" t="s">
        <v>127</v>
      </c>
      <c r="C15" s="163">
        <f>SUM(BLB!L15+'RSD A'!L15+'RSD B'!L15+'RSD C'!L15+'RSD D'!L15)</f>
        <v>14833.28</v>
      </c>
      <c r="D15" s="1">
        <f>SUM(Gesamtübersicht!E15)</f>
        <v>5</v>
      </c>
      <c r="E15" s="161">
        <f t="shared" si="0"/>
        <v>2966.656</v>
      </c>
      <c r="H15" s="54">
        <v>0</v>
      </c>
      <c r="I15" s="7">
        <f>SUM(H15+BLB!L15)</f>
        <v>0</v>
      </c>
      <c r="J15" s="54">
        <v>8668.8</v>
      </c>
      <c r="K15" s="7">
        <f>SUM(J15+'RSD A'!L15)</f>
        <v>11558.4</v>
      </c>
      <c r="L15" s="54">
        <v>49508.48</v>
      </c>
      <c r="M15" s="7">
        <f>SUM(L15+'RSD B'!L15)</f>
        <v>61452.16</v>
      </c>
      <c r="N15" s="54">
        <v>2985.92</v>
      </c>
      <c r="O15" s="7">
        <f>SUM(N15+'RSD C'!L15)</f>
        <v>2985.92</v>
      </c>
      <c r="P15" s="54">
        <v>0</v>
      </c>
      <c r="Q15" s="7">
        <f>SUM(P15+'RSD D'!L15)</f>
        <v>0</v>
      </c>
      <c r="R15" s="14">
        <f t="shared" si="2"/>
        <v>75996.48</v>
      </c>
    </row>
    <row r="16" spans="1:18" ht="13.5" thickBot="1">
      <c r="A16" s="27" t="s">
        <v>128</v>
      </c>
      <c r="C16" s="163">
        <f>SUM(BLB!L16+'RSD A'!L16+'RSD B'!L16+'RSD C'!L16+'RSD D'!L16)</f>
        <v>5319.62</v>
      </c>
      <c r="D16" s="1">
        <f>SUM(Gesamtübersicht!E16)</f>
        <v>1</v>
      </c>
      <c r="E16" s="161">
        <f t="shared" si="0"/>
        <v>5319.62</v>
      </c>
      <c r="H16" s="54">
        <v>9611.11</v>
      </c>
      <c r="I16" s="7">
        <f>SUM(H16+BLB!L16)</f>
        <v>14930.73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14930.73</v>
      </c>
    </row>
    <row r="17" spans="1:18" ht="13.5" thickBot="1">
      <c r="A17" s="27" t="s">
        <v>292</v>
      </c>
      <c r="C17" s="163">
        <f>SUM(BLB!L17+'RSD A'!L17+'RSD B'!L17+'RSD C'!L17+'RSD D'!L17)</f>
        <v>0</v>
      </c>
      <c r="D17" s="1">
        <f>SUM(Gesamtübersicht!E17)</f>
        <v>0</v>
      </c>
      <c r="E17" s="161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7" t="s">
        <v>163</v>
      </c>
      <c r="C18" s="163">
        <f>SUM(BLB!L18+'RSD A'!L18+'RSD B'!L18+'RSD C'!L18+'RSD D'!L18)</f>
        <v>10915.39</v>
      </c>
      <c r="D18" s="1">
        <f>SUM(Gesamtübersicht!E18)</f>
        <v>76</v>
      </c>
      <c r="E18" s="161">
        <f t="shared" si="0"/>
        <v>143.62355263157895</v>
      </c>
      <c r="H18" s="54">
        <v>1955.9</v>
      </c>
      <c r="I18" s="7">
        <f>SUM(H18+BLB!L18)</f>
        <v>1955.9</v>
      </c>
      <c r="J18" s="54">
        <v>9045.96</v>
      </c>
      <c r="K18" s="7">
        <f>SUM(J18+'RSD A'!L18)</f>
        <v>10512.869999999999</v>
      </c>
      <c r="L18" s="54">
        <v>2281.87</v>
      </c>
      <c r="M18" s="7">
        <f>SUM(L18+'RSD B'!L18)</f>
        <v>5433.02</v>
      </c>
      <c r="N18" s="54">
        <v>4645.22</v>
      </c>
      <c r="O18" s="7">
        <f>SUM(N18+'RSD C'!L18)</f>
        <v>6112.150000000001</v>
      </c>
      <c r="P18" s="54">
        <v>18701.62</v>
      </c>
      <c r="Q18" s="7">
        <f>SUM(P18+'RSD D'!L18)</f>
        <v>23532.019999999997</v>
      </c>
      <c r="R18" s="14">
        <f t="shared" si="2"/>
        <v>47545.96</v>
      </c>
    </row>
    <row r="19" spans="1:18" ht="13.5" thickBot="1">
      <c r="A19" s="27" t="s">
        <v>25</v>
      </c>
      <c r="B19" s="216"/>
      <c r="C19" s="163">
        <f>SUM(BLB!L19+'RSD A'!L19+'RSD B'!L19+'RSD C'!L19+'RSD D'!L19)</f>
        <v>31069.010000000002</v>
      </c>
      <c r="D19" s="1">
        <f>SUM(Gesamtübersicht!E19)</f>
        <v>0</v>
      </c>
      <c r="E19" s="161" t="e">
        <f t="shared" si="0"/>
        <v>#DIV/0!</v>
      </c>
      <c r="H19" s="54">
        <v>265.45</v>
      </c>
      <c r="I19" s="7">
        <f>SUM(H19+BLB!L19)</f>
        <v>265.45</v>
      </c>
      <c r="J19" s="54">
        <v>28536.57</v>
      </c>
      <c r="K19" s="7">
        <f>SUM(J19+'RSD A'!L19)</f>
        <v>29907.329999999998</v>
      </c>
      <c r="L19" s="54">
        <v>31221.79</v>
      </c>
      <c r="M19" s="7">
        <f>SUM(L19+'RSD B'!L19)</f>
        <v>37814.87</v>
      </c>
      <c r="N19" s="54">
        <v>36261.94</v>
      </c>
      <c r="O19" s="7">
        <f>SUM(N19+'RSD C'!L19)</f>
        <v>55620.100000000006</v>
      </c>
      <c r="P19" s="54">
        <v>14906.77</v>
      </c>
      <c r="Q19" s="7">
        <f>SUM(P19+'RSD D'!L19)</f>
        <v>18653.78</v>
      </c>
      <c r="R19" s="14">
        <f t="shared" si="2"/>
        <v>142261.53</v>
      </c>
    </row>
    <row r="20" spans="1:18" ht="13.5" thickBot="1">
      <c r="A20" s="40" t="s">
        <v>106</v>
      </c>
      <c r="B20" s="255">
        <v>66509.66</v>
      </c>
      <c r="C20" s="163">
        <v>16627.42</v>
      </c>
      <c r="D20" s="1">
        <f>SUM(Gesamtübersicht!E20)</f>
        <v>18</v>
      </c>
      <c r="E20" s="161">
        <f>SUM((C20+C21)/(D20+D21))</f>
        <v>602.7846428571429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83137.08</v>
      </c>
    </row>
    <row r="21" spans="1:18" ht="13.5" thickBot="1">
      <c r="A21" s="27" t="s">
        <v>24</v>
      </c>
      <c r="B21" s="219"/>
      <c r="C21" s="163">
        <f>SUM(BLB!L21+'RSD A'!L21+'RSD B'!L21+'RSD C'!L21+'RSD D'!L21)</f>
        <v>17128.52</v>
      </c>
      <c r="D21" s="1">
        <f>SUM(Gesamtübersicht!E21)</f>
        <v>38</v>
      </c>
      <c r="E21" s="161">
        <f t="shared" si="0"/>
        <v>450.7505263157895</v>
      </c>
      <c r="H21" s="54">
        <v>10736.25</v>
      </c>
      <c r="I21" s="7">
        <f>SUM(H21+BLB!L21)</f>
        <v>11241.56</v>
      </c>
      <c r="J21" s="54">
        <v>43944.57</v>
      </c>
      <c r="K21" s="7">
        <f>SUM(J21+'RSD A'!L21)</f>
        <v>49879.21</v>
      </c>
      <c r="L21" s="54">
        <v>6715.46</v>
      </c>
      <c r="M21" s="7">
        <f>SUM(L21+'RSD B'!L21)</f>
        <v>10063.619999999999</v>
      </c>
      <c r="N21" s="54">
        <v>6221.73</v>
      </c>
      <c r="O21" s="7">
        <f>SUM(N21+'RSD C'!L21)</f>
        <v>11243.279999999999</v>
      </c>
      <c r="P21" s="54">
        <v>4972.76</v>
      </c>
      <c r="Q21" s="7">
        <f>SUM(P21+'RSD D'!L21)</f>
        <v>7291.620000000001</v>
      </c>
      <c r="R21" s="14">
        <f t="shared" si="2"/>
        <v>89719.29</v>
      </c>
    </row>
    <row r="22" spans="1:18" ht="13.5" thickBot="1">
      <c r="A22" s="27" t="s">
        <v>26</v>
      </c>
      <c r="B22" s="219"/>
      <c r="C22" s="163">
        <f>SUM(BLB!L22+'RSD A'!L22+'RSD B'!L22+'RSD C'!L22+'RSD D'!L22)</f>
        <v>43577.270000000004</v>
      </c>
      <c r="D22" s="1">
        <f>SUM(Gesamtübersicht!E22)</f>
        <v>53</v>
      </c>
      <c r="E22" s="161">
        <f t="shared" si="0"/>
        <v>822.2126415094341</v>
      </c>
      <c r="H22" s="54">
        <v>3938.47</v>
      </c>
      <c r="I22" s="7">
        <f>SUM(H22+BLB!L22)</f>
        <v>5236.44</v>
      </c>
      <c r="J22" s="54">
        <v>78469.17</v>
      </c>
      <c r="K22" s="7">
        <f>SUM(J22+'RSD A'!L22)</f>
        <v>96689.73</v>
      </c>
      <c r="L22" s="54">
        <v>38580.07</v>
      </c>
      <c r="M22" s="7">
        <f>SUM(L22+'RSD B'!L22)</f>
        <v>44849.51</v>
      </c>
      <c r="N22" s="54">
        <v>31833.66</v>
      </c>
      <c r="O22" s="7">
        <f>SUM(N22+'RSD C'!L22)</f>
        <v>41394.32</v>
      </c>
      <c r="P22" s="54">
        <v>11283.44</v>
      </c>
      <c r="Q22" s="7">
        <f>SUM(P22+'RSD D'!L22)</f>
        <v>19512.08</v>
      </c>
      <c r="R22" s="14">
        <f t="shared" si="2"/>
        <v>207682.08000000002</v>
      </c>
    </row>
    <row r="23" spans="1:18" ht="13.5" thickBot="1">
      <c r="A23" s="27" t="s">
        <v>27</v>
      </c>
      <c r="B23" s="29"/>
      <c r="C23" s="163">
        <f>SUM(BLB!L23+'RSD A'!L23+'RSD B'!L23+'RSD C'!L23+'RSD D'!L23)</f>
        <v>205938.74000000002</v>
      </c>
      <c r="D23" s="1">
        <f>SUM(Gesamtübersicht!E23)</f>
        <v>201</v>
      </c>
      <c r="E23" s="161">
        <f t="shared" si="0"/>
        <v>1024.5708457711444</v>
      </c>
      <c r="H23" s="54">
        <v>29596.18</v>
      </c>
      <c r="I23" s="7">
        <f>SUM(H23+BLB!L23)</f>
        <v>43090.17</v>
      </c>
      <c r="J23" s="54">
        <v>229174.65</v>
      </c>
      <c r="K23" s="7">
        <f>SUM(J23+'RSD A'!L23)</f>
        <v>289113.76</v>
      </c>
      <c r="L23" s="54">
        <v>170250</v>
      </c>
      <c r="M23" s="7">
        <f>SUM(L23+'RSD B'!L23)</f>
        <v>213585.08000000002</v>
      </c>
      <c r="N23" s="54">
        <v>146416.15</v>
      </c>
      <c r="O23" s="7">
        <f>SUM(N23+'RSD C'!L23)</f>
        <v>208246.24</v>
      </c>
      <c r="P23" s="54">
        <v>88869.37</v>
      </c>
      <c r="Q23" s="7">
        <f>SUM(P23+'RSD D'!L23)</f>
        <v>116209.84</v>
      </c>
      <c r="R23" s="14">
        <f t="shared" si="2"/>
        <v>870245.09</v>
      </c>
    </row>
    <row r="24" spans="1:18" ht="13.5" thickBot="1">
      <c r="A24" s="87"/>
      <c r="B24" s="143"/>
      <c r="C24" s="164"/>
      <c r="D24" s="93">
        <f>SUM(Gesamtübersicht!D20)</f>
        <v>18</v>
      </c>
      <c r="E24" s="178"/>
      <c r="F24" s="143"/>
      <c r="G24" s="88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1:18" ht="13.5" thickBot="1">
      <c r="A25" s="27" t="s">
        <v>28</v>
      </c>
      <c r="C25" s="163">
        <f>SUM(BLB!L25+'RSD A'!L25+'RSD B'!L25+'RSD C'!L25+'RSD D'!L25)</f>
        <v>127253.15999999999</v>
      </c>
      <c r="D25" s="1">
        <f>SUM(Gesamtübersicht!E25)</f>
        <v>49</v>
      </c>
      <c r="E25" s="161">
        <f>SUM((C25+C26+C27)/D25)</f>
        <v>2597.003265306122</v>
      </c>
      <c r="H25" s="54">
        <v>21975.99</v>
      </c>
      <c r="I25" s="7">
        <f>SUM(H25+BLB!L25)</f>
        <v>31241.590000000004</v>
      </c>
      <c r="J25" s="54">
        <v>65066.73</v>
      </c>
      <c r="K25" s="7">
        <f>SUM(J25+'RSD A'!L25)</f>
        <v>79146.11</v>
      </c>
      <c r="L25" s="54">
        <v>100538.67</v>
      </c>
      <c r="M25" s="7">
        <f>SUM(L25+'RSD B'!L25)</f>
        <v>137808.12</v>
      </c>
      <c r="N25" s="54">
        <v>76191.69</v>
      </c>
      <c r="O25" s="7">
        <f>SUM(N25+'RSD C'!L25)</f>
        <v>123131.37</v>
      </c>
      <c r="P25" s="54">
        <v>116862.92</v>
      </c>
      <c r="Q25" s="7">
        <f>SUM(P25+'RSD D'!L25)</f>
        <v>136561.97</v>
      </c>
      <c r="R25" s="14">
        <f>SUM(I25+K25+M25+O25+Q25)</f>
        <v>507889.16000000003</v>
      </c>
    </row>
    <row r="26" spans="1:18" ht="13.5" thickBot="1">
      <c r="A26" s="27" t="s">
        <v>109</v>
      </c>
      <c r="C26" s="163">
        <f>SUM(BLB!L26+'RSD A'!L26+'RSD B'!L26+'RSD C'!L26+'RSD D'!L26)</f>
        <v>0</v>
      </c>
      <c r="D26" s="250" t="s">
        <v>364</v>
      </c>
      <c r="E26" s="251" t="s">
        <v>365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110</v>
      </c>
      <c r="C27" s="163">
        <f>SUM(BLB!L27+'RSD A'!L27+'RSD B'!L27+'RSD C'!L27+'RSD D'!L27)</f>
        <v>0</v>
      </c>
      <c r="D27" s="250" t="s">
        <v>364</v>
      </c>
      <c r="E27" s="251" t="s">
        <v>365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111</v>
      </c>
      <c r="C28" s="163">
        <f>SUM(BLB!L28+'RSD A'!L28+'RSD B'!L28+'RSD C'!L28+'RSD D'!L28)</f>
        <v>0</v>
      </c>
      <c r="D28" s="1">
        <f>SUM(Gesamtübersicht!E28)</f>
        <v>0</v>
      </c>
      <c r="E28" s="161" t="e">
        <f t="shared" si="0"/>
        <v>#DIV/0!</v>
      </c>
      <c r="H28" s="54">
        <v>0</v>
      </c>
      <c r="I28" s="7">
        <f>SUM(H28+BLB!L28)</f>
        <v>0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87"/>
      <c r="B29" s="143"/>
      <c r="C29" s="170"/>
      <c r="D29" s="93"/>
      <c r="E29" s="179"/>
      <c r="F29" s="143"/>
      <c r="G29" s="88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1:18" ht="13.5" thickBot="1">
      <c r="A30" s="27" t="s">
        <v>32</v>
      </c>
      <c r="C30" s="163">
        <f>SUM(BLB!L30+'RSD A'!L30+'RSD B'!L30+'RSD C'!L30+'RSD D'!L30)</f>
        <v>33326.17</v>
      </c>
      <c r="D30" s="1">
        <f>SUM(Gesamtübersicht!E30)</f>
        <v>162</v>
      </c>
      <c r="E30" s="161">
        <f>SUM((C30+C34+C35+C36)/(D30))</f>
        <v>351.71999999999997</v>
      </c>
      <c r="H30" s="54">
        <v>23172.64</v>
      </c>
      <c r="I30" s="7">
        <f>SUM(H30+BLB!L30)</f>
        <v>26844.55</v>
      </c>
      <c r="J30" s="54">
        <v>37376.71</v>
      </c>
      <c r="K30" s="7">
        <f>SUM(J30+'RSD A'!L30)</f>
        <v>50518.56</v>
      </c>
      <c r="L30" s="54">
        <v>29602.72</v>
      </c>
      <c r="M30" s="7">
        <f>SUM(L30+'RSD B'!L30)</f>
        <v>37089.22</v>
      </c>
      <c r="N30" s="54">
        <v>9851.64</v>
      </c>
      <c r="O30" s="7">
        <f>SUM(N30+'RSD C'!L30)</f>
        <v>16664.64</v>
      </c>
      <c r="P30" s="54">
        <v>17455.67</v>
      </c>
      <c r="Q30" s="7">
        <f>SUM(P30+'RSD D'!L30)</f>
        <v>19668.579999999998</v>
      </c>
      <c r="R30" s="14">
        <f aca="true" t="shared" si="3" ref="R30:R43">SUM(I30+K30+M30+O30+Q30)</f>
        <v>150785.55</v>
      </c>
    </row>
    <row r="31" spans="1:18" ht="13.5" thickBot="1">
      <c r="A31" s="27" t="s">
        <v>113</v>
      </c>
      <c r="C31" s="163">
        <f>SUM(BLB!L31+'RSD A'!L31+'RSD B'!L31+'RSD C'!L31+'RSD D'!L31)</f>
        <v>108107.97</v>
      </c>
      <c r="D31" s="1">
        <f>SUM(Gesamtübersicht!E31)</f>
        <v>0</v>
      </c>
      <c r="E31" s="161" t="e">
        <f t="shared" si="0"/>
        <v>#DIV/0!</v>
      </c>
      <c r="H31" s="54">
        <v>182219.98</v>
      </c>
      <c r="I31" s="7">
        <f>SUM(H31+BLB!L31)</f>
        <v>227381.98</v>
      </c>
      <c r="J31" s="54">
        <v>78657.24</v>
      </c>
      <c r="K31" s="7">
        <f>SUM(J31+'RSD A'!L31)</f>
        <v>95347.98000000001</v>
      </c>
      <c r="L31" s="54">
        <v>72891.81</v>
      </c>
      <c r="M31" s="7">
        <f>SUM(L31+'RSD B'!L31)</f>
        <v>88729.78</v>
      </c>
      <c r="N31" s="54">
        <v>67773.62</v>
      </c>
      <c r="O31" s="7">
        <f>SUM(N31+'RSD C'!L31)</f>
        <v>87382.51</v>
      </c>
      <c r="P31" s="54">
        <v>64242.07</v>
      </c>
      <c r="Q31" s="7">
        <f>SUM(P31+'RSD D'!L31)</f>
        <v>75050.44</v>
      </c>
      <c r="R31" s="14">
        <f t="shared" si="3"/>
        <v>573892.69</v>
      </c>
    </row>
    <row r="32" spans="1:18" ht="13.5" thickBot="1">
      <c r="A32" s="27" t="s">
        <v>29</v>
      </c>
      <c r="C32" s="163">
        <f>SUM(BLB!L32+'RSD A'!L32+'RSD B'!L32+'RSD C'!L32+'RSD D'!L32)</f>
        <v>8178.51</v>
      </c>
      <c r="D32" s="1">
        <f>SUM(Gesamtübersicht!E32)</f>
        <v>0</v>
      </c>
      <c r="E32" s="161" t="e">
        <f t="shared" si="0"/>
        <v>#DIV/0!</v>
      </c>
      <c r="H32" s="54">
        <v>0</v>
      </c>
      <c r="I32" s="7">
        <f>SUM(H32+BLB!L32)</f>
        <v>0</v>
      </c>
      <c r="J32" s="54">
        <v>10046.96</v>
      </c>
      <c r="K32" s="7">
        <f>SUM(J32+'RSD A'!L32)</f>
        <v>13949.9</v>
      </c>
      <c r="L32" s="54">
        <v>6871.76</v>
      </c>
      <c r="M32" s="7">
        <f>SUM(L32+'RSD B'!L32)</f>
        <v>7730.7300000000005</v>
      </c>
      <c r="N32" s="54">
        <v>7329.88</v>
      </c>
      <c r="O32" s="7">
        <f>SUM(N32+'RSD C'!L32)</f>
        <v>10746.48</v>
      </c>
      <c r="P32" s="54">
        <v>0</v>
      </c>
      <c r="Q32" s="7">
        <f>SUM(P32+'RSD D'!L32)</f>
        <v>0</v>
      </c>
      <c r="R32" s="14">
        <f t="shared" si="3"/>
        <v>32427.11</v>
      </c>
    </row>
    <row r="33" spans="1:18" ht="13.5" thickBot="1">
      <c r="A33" s="27" t="s">
        <v>237</v>
      </c>
      <c r="C33" s="163">
        <f>SUM(BLB!L33+'RSD A'!L33+'RSD B'!L33+'RSD C'!L33+'RSD D'!L33)</f>
        <v>2072.5</v>
      </c>
      <c r="D33" s="1">
        <f>SUM(Gesamtübersicht!E33)</f>
        <v>0</v>
      </c>
      <c r="E33" s="161" t="e">
        <f>SUM(C33/D33)</f>
        <v>#DIV/0!</v>
      </c>
      <c r="H33" s="54">
        <v>2048.58</v>
      </c>
      <c r="I33" s="7">
        <f>SUM(H33+BLB!L33)</f>
        <v>4121.08</v>
      </c>
      <c r="J33" s="54">
        <v>0</v>
      </c>
      <c r="K33" s="7">
        <f>SUM(J33+'RSD A'!L33)</f>
        <v>0</v>
      </c>
      <c r="L33" s="54">
        <v>0</v>
      </c>
      <c r="M33" s="7">
        <f>SUM(L33+'RSD B'!L33)</f>
        <v>0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4121.08</v>
      </c>
    </row>
    <row r="34" spans="1:18" ht="13.5" thickBot="1">
      <c r="A34" s="27" t="s">
        <v>42</v>
      </c>
      <c r="C34" s="163">
        <f>SUM(BLB!L34+'RSD A'!L34+'RSD B'!L34+'RSD C'!L34+'RSD D'!L34)</f>
        <v>21350.170000000002</v>
      </c>
      <c r="D34" s="250" t="s">
        <v>364</v>
      </c>
      <c r="E34" s="251" t="s">
        <v>365</v>
      </c>
      <c r="H34" s="54">
        <v>21689.58</v>
      </c>
      <c r="I34" s="7">
        <f>SUM(H34+BLB!L34)</f>
        <v>27226.58</v>
      </c>
      <c r="J34" s="54">
        <v>20359.75</v>
      </c>
      <c r="K34" s="7">
        <f>SUM(J34+'RSD A'!L34)</f>
        <v>24859.97</v>
      </c>
      <c r="L34" s="54">
        <v>15447.42</v>
      </c>
      <c r="M34" s="7">
        <f>SUM(L34+'RSD B'!L34)</f>
        <v>19713.67</v>
      </c>
      <c r="N34" s="54">
        <v>13700.9</v>
      </c>
      <c r="O34" s="7">
        <f>SUM(N34+'RSD C'!L34)</f>
        <v>19098.48</v>
      </c>
      <c r="P34" s="54">
        <v>8907.58</v>
      </c>
      <c r="Q34" s="7">
        <f>SUM(P34+'RSD D'!L34)</f>
        <v>10556.7</v>
      </c>
      <c r="R34" s="14">
        <f t="shared" si="3"/>
        <v>101455.4</v>
      </c>
    </row>
    <row r="35" spans="1:18" ht="13.5" thickBot="1">
      <c r="A35" s="27" t="s">
        <v>107</v>
      </c>
      <c r="C35" s="163">
        <f>SUM(BLB!L35+'RSD A'!L35+'RSD B'!L35+'RSD C'!L35+'RSD D'!L35)</f>
        <v>2137.35</v>
      </c>
      <c r="D35" s="250" t="s">
        <v>364</v>
      </c>
      <c r="E35" s="251" t="s">
        <v>365</v>
      </c>
      <c r="H35" s="54">
        <v>1369.8</v>
      </c>
      <c r="I35" s="7">
        <f>SUM(H35+BLB!L35)</f>
        <v>2379.6</v>
      </c>
      <c r="J35" s="54">
        <v>1620.71</v>
      </c>
      <c r="K35" s="7">
        <f>SUM(J35+'RSD A'!L35)</f>
        <v>1968.72</v>
      </c>
      <c r="L35" s="54">
        <v>1750.4</v>
      </c>
      <c r="M35" s="7">
        <f>SUM(L35+'RSD B'!L35)</f>
        <v>2218.65</v>
      </c>
      <c r="N35" s="54">
        <v>743.73</v>
      </c>
      <c r="O35" s="7">
        <f>SUM(N35+'RSD C'!L35)</f>
        <v>975.4200000000001</v>
      </c>
      <c r="P35" s="54">
        <v>403.2</v>
      </c>
      <c r="Q35" s="7">
        <f>SUM(P35+'RSD D'!L35)</f>
        <v>482.79999999999995</v>
      </c>
      <c r="R35" s="14">
        <f t="shared" si="3"/>
        <v>8025.19</v>
      </c>
    </row>
    <row r="36" spans="1:18" ht="13.5" thickBot="1">
      <c r="A36" s="27" t="s">
        <v>108</v>
      </c>
      <c r="C36" s="252">
        <f>SUM(BLB!L36+'RSD A'!L36+'RSD B'!L36+'RSD C'!L36+'RSD D'!L36)</f>
        <v>164.95000000000002</v>
      </c>
      <c r="D36" s="250" t="s">
        <v>364</v>
      </c>
      <c r="E36" s="251" t="s">
        <v>365</v>
      </c>
      <c r="H36" s="54">
        <v>79.05</v>
      </c>
      <c r="I36" s="7">
        <f>SUM(H36+BLB!L36)</f>
        <v>105.4</v>
      </c>
      <c r="J36" s="54">
        <v>197.78</v>
      </c>
      <c r="K36" s="7">
        <f>SUM(J36+'RSD A'!L36)</f>
        <v>243.98000000000002</v>
      </c>
      <c r="L36" s="54">
        <v>184.8</v>
      </c>
      <c r="M36" s="7">
        <f>SUM(L36+'RSD B'!L36)</f>
        <v>231</v>
      </c>
      <c r="N36" s="54">
        <v>224.4</v>
      </c>
      <c r="O36" s="7">
        <f>SUM(N36+'RSD C'!L36)</f>
        <v>264</v>
      </c>
      <c r="P36" s="54">
        <v>52.75</v>
      </c>
      <c r="Q36" s="7">
        <f>SUM(P36+'RSD D'!L36)</f>
        <v>59.35</v>
      </c>
      <c r="R36" s="14">
        <f t="shared" si="3"/>
        <v>903.73</v>
      </c>
    </row>
    <row r="37" spans="1:18" ht="13.5" thickBot="1">
      <c r="A37" s="27" t="s">
        <v>295</v>
      </c>
      <c r="C37" s="163">
        <f>SUM(BLB!L37+'RSD A'!L37+'RSD B'!L37+'RSD C'!L37+'RSD D'!L37)</f>
        <v>0</v>
      </c>
      <c r="D37" s="1">
        <f>SUM(Gesamtübersicht!E37)</f>
        <v>0</v>
      </c>
      <c r="E37" s="161" t="e">
        <f t="shared" si="0"/>
        <v>#DIV/0!</v>
      </c>
      <c r="H37" s="54">
        <v>0</v>
      </c>
      <c r="I37" s="7">
        <f>SUM(H37+BLB!L37)</f>
        <v>0</v>
      </c>
      <c r="J37" s="54">
        <v>5125</v>
      </c>
      <c r="K37" s="7">
        <f>SUM(J37+'RSD A'!L37)</f>
        <v>5125</v>
      </c>
      <c r="L37" s="54">
        <v>13628.66</v>
      </c>
      <c r="M37" s="7">
        <f>SUM(L37+'RSD B'!L37)</f>
        <v>13628.66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18753.66</v>
      </c>
    </row>
    <row r="38" spans="1:18" ht="13.5" thickBot="1">
      <c r="A38" s="27" t="s">
        <v>299</v>
      </c>
      <c r="C38" s="163">
        <f>SUM(BLB!L38+'RSD A'!L38+'RSD B'!L38+'RSD C'!L38+'RSD D'!L38)</f>
        <v>5156.360000000001</v>
      </c>
      <c r="D38" s="1">
        <f>SUM(Gesamtübersicht!E38)</f>
        <v>0</v>
      </c>
      <c r="E38" s="161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32107.38</v>
      </c>
      <c r="M38" s="7">
        <f>SUM(L38+'RSD B'!L38)</f>
        <v>34826.18</v>
      </c>
      <c r="N38" s="54">
        <v>8238.84</v>
      </c>
      <c r="O38" s="7">
        <f>SUM(N38+'RSD C'!L38)</f>
        <v>10676.4</v>
      </c>
      <c r="P38" s="54">
        <v>0</v>
      </c>
      <c r="Q38" s="7">
        <f>SUM(P38+'RSD D'!L38)</f>
        <v>0</v>
      </c>
      <c r="R38" s="14">
        <f t="shared" si="3"/>
        <v>45502.58</v>
      </c>
    </row>
    <row r="39" spans="1:18" ht="13.5" thickBot="1">
      <c r="A39" s="27" t="s">
        <v>304</v>
      </c>
      <c r="C39" s="163">
        <f>SUM(BLB!L39+'RSD A'!L39+'RSD B'!L39+'RSD C'!L39+'RSD D'!L39)</f>
        <v>417.5</v>
      </c>
      <c r="D39" s="1">
        <f>SUM(Gesamtübersicht!E39)</f>
        <v>0</v>
      </c>
      <c r="E39" s="161" t="e">
        <f t="shared" si="0"/>
        <v>#DIV/0!</v>
      </c>
      <c r="H39" s="54">
        <v>11051.87</v>
      </c>
      <c r="I39" s="7">
        <f>SUM(H39+BLB!L39)</f>
        <v>11469.37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11469.37</v>
      </c>
    </row>
    <row r="40" spans="1:18" ht="13.5" thickBot="1">
      <c r="A40" s="27" t="s">
        <v>306</v>
      </c>
      <c r="C40" s="163">
        <f>SUM(BLB!L40+'RSD A'!L40+'RSD B'!L40+'RSD C'!L40+'RSD D'!L40)</f>
        <v>0</v>
      </c>
      <c r="D40" s="1">
        <f>SUM(Gesamtübersicht!E40)</f>
        <v>0</v>
      </c>
      <c r="E40" s="161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296</v>
      </c>
      <c r="C41" s="163">
        <f>SUM(BLB!L41+'RSD A'!L41+'RSD B'!L41+'RSD C'!L41+'RSD D'!L41)</f>
        <v>167</v>
      </c>
      <c r="D41" s="250" t="s">
        <v>364</v>
      </c>
      <c r="E41" s="251" t="s">
        <v>365</v>
      </c>
      <c r="H41" s="54">
        <v>1127.24</v>
      </c>
      <c r="I41" s="7">
        <f>SUM(H41+BLB!L41)</f>
        <v>1127.24</v>
      </c>
      <c r="J41" s="54">
        <v>0</v>
      </c>
      <c r="K41" s="7">
        <f>SUM(J41+'RSD A'!L41)</f>
        <v>0</v>
      </c>
      <c r="L41" s="54">
        <v>668</v>
      </c>
      <c r="M41" s="7">
        <f>SUM(L41+'RSD B'!L41)</f>
        <v>835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1962.24</v>
      </c>
    </row>
    <row r="42" spans="1:18" ht="13.5" thickBot="1">
      <c r="A42" s="27" t="s">
        <v>297</v>
      </c>
      <c r="C42" s="163">
        <f>SUM(BLB!L42+'RSD A'!L42+'RSD B'!L42+'RSD C'!L42+'RSD D'!L42)</f>
        <v>39.8</v>
      </c>
      <c r="D42" s="250" t="s">
        <v>364</v>
      </c>
      <c r="E42" s="251" t="s">
        <v>365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159.2</v>
      </c>
      <c r="M42" s="7">
        <f>SUM(L42+'RSD B'!L42)</f>
        <v>199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199</v>
      </c>
    </row>
    <row r="43" spans="1:18" ht="12.75">
      <c r="A43" s="27" t="s">
        <v>298</v>
      </c>
      <c r="C43" s="163">
        <f>SUM(BLB!L43+'RSD A'!L43+'RSD B'!L43+'RSD C'!L43+'RSD D'!L43)</f>
        <v>0</v>
      </c>
      <c r="D43" s="250" t="s">
        <v>364</v>
      </c>
      <c r="E43" s="251" t="s">
        <v>365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7"/>
      <c r="B44" s="254"/>
      <c r="C44" s="171"/>
      <c r="D44" s="176"/>
      <c r="E44" s="179"/>
      <c r="F44" s="143"/>
      <c r="G44" s="88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1:18" ht="13.5" thickBot="1">
      <c r="A45" s="27" t="s">
        <v>321</v>
      </c>
      <c r="C45" s="163">
        <f>SUM(BLB!L45+'RSD A'!L45+'RSD B'!L45+'RSD C'!L45+'RSD D'!L45)</f>
        <v>586016.7000000001</v>
      </c>
      <c r="D45" s="1">
        <f>SUM(Gesamtübersicht!E45)</f>
        <v>115</v>
      </c>
      <c r="E45" s="161">
        <f t="shared" si="0"/>
        <v>5095.797391304349</v>
      </c>
      <c r="H45" s="54">
        <v>58889.53</v>
      </c>
      <c r="I45" s="7">
        <f>SUM(H45+BLB!L45)</f>
        <v>67070.48</v>
      </c>
      <c r="J45" s="54">
        <v>263713.28</v>
      </c>
      <c r="K45" s="7">
        <f>SUM(J45+'RSD A'!L45)</f>
        <v>408148.10000000003</v>
      </c>
      <c r="L45" s="54">
        <v>521838.41</v>
      </c>
      <c r="M45" s="7">
        <f>SUM(L45+'RSD B'!L45)</f>
        <v>781520.54</v>
      </c>
      <c r="N45" s="54">
        <v>357899.91</v>
      </c>
      <c r="O45" s="7">
        <f>SUM(N45+'RSD C'!L45)</f>
        <v>489724.57999999996</v>
      </c>
      <c r="P45" s="54">
        <v>223166.49</v>
      </c>
      <c r="Q45" s="7">
        <f>SUM(P45+'RSD D'!L45)</f>
        <v>265060.62</v>
      </c>
      <c r="R45" s="14">
        <f aca="true" t="shared" si="4" ref="R45:R52">SUM(I45+K45+M45+O45+Q45)</f>
        <v>2011524.3200000003</v>
      </c>
    </row>
    <row r="46" spans="1:18" ht="13.5" thickBot="1">
      <c r="A46" s="27" t="s">
        <v>129</v>
      </c>
      <c r="C46" s="163">
        <f>SUM(BLB!L46+'RSD A'!L46+'RSD B'!L46+'RSD C'!L46+'RSD D'!L46)</f>
        <v>68276.93</v>
      </c>
      <c r="D46" s="1">
        <f>SUM(Gesamtübersicht!E46)</f>
        <v>28</v>
      </c>
      <c r="E46" s="161">
        <f t="shared" si="0"/>
        <v>2438.4617857142853</v>
      </c>
      <c r="H46" s="54">
        <v>93424.79</v>
      </c>
      <c r="I46" s="7">
        <f>SUM(H46+BLB!L46)</f>
        <v>112216.69</v>
      </c>
      <c r="J46" s="54">
        <v>36824.41</v>
      </c>
      <c r="K46" s="7">
        <f>SUM(J46+'RSD A'!L46)</f>
        <v>45003.950000000004</v>
      </c>
      <c r="L46" s="54">
        <v>70119.46</v>
      </c>
      <c r="M46" s="7">
        <f>SUM(L46+'RSD B'!L46)</f>
        <v>93299.38</v>
      </c>
      <c r="N46" s="54">
        <v>50167.43</v>
      </c>
      <c r="O46" s="7">
        <f>SUM(N46+'RSD C'!L46)</f>
        <v>55994.81</v>
      </c>
      <c r="P46" s="54">
        <v>43266.44</v>
      </c>
      <c r="Q46" s="7">
        <f>SUM(P46+'RSD D'!L46)</f>
        <v>55564.630000000005</v>
      </c>
      <c r="R46" s="14">
        <f t="shared" si="4"/>
        <v>362079.46</v>
      </c>
    </row>
    <row r="47" spans="1:18" ht="13.5" thickBot="1">
      <c r="A47" s="27" t="s">
        <v>130</v>
      </c>
      <c r="C47" s="163">
        <f>SUM(BLB!L47+'RSD A'!L47+'RSD B'!L47+'RSD C'!L47+'RSD D'!L47)</f>
        <v>132652.16</v>
      </c>
      <c r="D47" s="1">
        <f>SUM(Gesamtübersicht!E47)</f>
        <v>36</v>
      </c>
      <c r="E47" s="161">
        <f t="shared" si="0"/>
        <v>3684.782222222222</v>
      </c>
      <c r="H47" s="54">
        <v>5169.87</v>
      </c>
      <c r="I47" s="7">
        <f>SUM(H47+BLB!L47)</f>
        <v>5169.87</v>
      </c>
      <c r="J47" s="54">
        <v>70290.74</v>
      </c>
      <c r="K47" s="7">
        <f>SUM(J47+'RSD A'!L47)</f>
        <v>99811.22</v>
      </c>
      <c r="L47" s="54">
        <v>170390.82</v>
      </c>
      <c r="M47" s="7">
        <f>SUM(L47+'RSD B'!L47)</f>
        <v>206058.88</v>
      </c>
      <c r="N47" s="54">
        <v>111292.52</v>
      </c>
      <c r="O47" s="7">
        <f>SUM(N47+'RSD C'!L47)</f>
        <v>148632.14</v>
      </c>
      <c r="P47" s="54">
        <v>147548.33</v>
      </c>
      <c r="Q47" s="7">
        <f>SUM(P47+'RSD D'!L47)</f>
        <v>177672.33</v>
      </c>
      <c r="R47" s="14">
        <f t="shared" si="4"/>
        <v>637344.44</v>
      </c>
    </row>
    <row r="48" spans="1:18" ht="13.5" thickBot="1">
      <c r="A48" s="27" t="s">
        <v>131</v>
      </c>
      <c r="C48" s="163">
        <f>SUM(BLB!L48+'RSD A'!L48+'RSD B'!L48+'RSD C'!L48+'RSD D'!L48)</f>
        <v>131906.47999999998</v>
      </c>
      <c r="D48" s="1">
        <f>SUM(Gesamtübersicht!E48)</f>
        <v>46</v>
      </c>
      <c r="E48" s="161">
        <f t="shared" si="0"/>
        <v>2867.532173913043</v>
      </c>
      <c r="H48" s="54">
        <v>0</v>
      </c>
      <c r="I48" s="7">
        <f>SUM(H48+BLB!L48)</f>
        <v>0</v>
      </c>
      <c r="J48" s="54">
        <v>62570.23</v>
      </c>
      <c r="K48" s="7">
        <f>SUM(J48+'RSD A'!L48)</f>
        <v>73650.56</v>
      </c>
      <c r="L48" s="54">
        <v>184318.09</v>
      </c>
      <c r="M48" s="7">
        <f>SUM(L48+'RSD B'!L48)</f>
        <v>287933.79</v>
      </c>
      <c r="N48" s="54">
        <v>169868.52</v>
      </c>
      <c r="O48" s="7">
        <f>SUM(N48+'RSD C'!L48)</f>
        <v>181096.22</v>
      </c>
      <c r="P48" s="54">
        <v>14806.29</v>
      </c>
      <c r="Q48" s="7">
        <f>SUM(P48+'RSD D'!L48)</f>
        <v>20789.04</v>
      </c>
      <c r="R48" s="14">
        <f t="shared" si="4"/>
        <v>563469.61</v>
      </c>
    </row>
    <row r="49" spans="1:18" ht="13.5" thickBot="1">
      <c r="A49" s="27" t="s">
        <v>326</v>
      </c>
      <c r="C49" s="163">
        <f>SUM(BLB!L49+'RSD A'!L49+'RSD B'!L49+'RSD C'!L49+'RSD D'!L49)</f>
        <v>339847.39</v>
      </c>
      <c r="D49" s="1">
        <f>SUM(Gesamtübersicht!E49)</f>
        <v>60</v>
      </c>
      <c r="E49" s="161">
        <f t="shared" si="0"/>
        <v>5664.123166666667</v>
      </c>
      <c r="H49" s="54">
        <v>156.49</v>
      </c>
      <c r="I49" s="7">
        <f>SUM(H49+BLB!L49)</f>
        <v>16551.49</v>
      </c>
      <c r="J49" s="54">
        <v>155267.47</v>
      </c>
      <c r="K49" s="7">
        <f>SUM(J49+'RSD A'!L49)</f>
        <v>257990.47999999998</v>
      </c>
      <c r="L49" s="54">
        <v>343126.61</v>
      </c>
      <c r="M49" s="7">
        <f>SUM(L49+'RSD B'!L49)</f>
        <v>428377.27999999997</v>
      </c>
      <c r="N49" s="54">
        <v>189863.13</v>
      </c>
      <c r="O49" s="7">
        <f>SUM(N49+'RSD C'!L49)</f>
        <v>280407.87</v>
      </c>
      <c r="P49" s="54">
        <v>143816.41</v>
      </c>
      <c r="Q49" s="7">
        <f>SUM(P49+'RSD D'!L49)</f>
        <v>188750.38</v>
      </c>
      <c r="R49" s="14">
        <f t="shared" si="4"/>
        <v>1172077.5</v>
      </c>
    </row>
    <row r="50" spans="1:18" ht="13.5" thickBot="1">
      <c r="A50" s="27" t="s">
        <v>328</v>
      </c>
      <c r="C50" s="163">
        <f>SUM(BLB!L50+'RSD A'!L50+'RSD B'!L50+'RSD C'!L50+'RSD D'!L50)</f>
        <v>6416.27</v>
      </c>
      <c r="D50" s="1">
        <f>SUM(Gesamtübersicht!E50)</f>
        <v>1</v>
      </c>
      <c r="E50" s="161">
        <f t="shared" si="0"/>
        <v>6416.27</v>
      </c>
      <c r="H50" s="54">
        <v>0</v>
      </c>
      <c r="I50" s="7">
        <f>SUM(H50+BLB!L50)</f>
        <v>0</v>
      </c>
      <c r="J50" s="54">
        <v>28117.13</v>
      </c>
      <c r="K50" s="7">
        <f>SUM(J50+'RSD A'!L50)</f>
        <v>34533.4</v>
      </c>
      <c r="L50" s="54">
        <v>0</v>
      </c>
      <c r="M50" s="7">
        <f>SUM(L50+'RSD B'!L50)</f>
        <v>0</v>
      </c>
      <c r="N50" s="54">
        <v>4520.18</v>
      </c>
      <c r="O50" s="7">
        <f>SUM(N50+'RSD C'!L50)</f>
        <v>4520.18</v>
      </c>
      <c r="P50" s="54">
        <v>0</v>
      </c>
      <c r="Q50" s="7">
        <f>SUM(P50+'RSD D'!L50)</f>
        <v>0</v>
      </c>
      <c r="R50" s="14">
        <f t="shared" si="4"/>
        <v>39053.58</v>
      </c>
    </row>
    <row r="51" spans="1:18" ht="13.5" thickBot="1">
      <c r="A51" s="27" t="s">
        <v>330</v>
      </c>
      <c r="C51" s="163">
        <f>SUM(BLB!L51+'RSD A'!L51+'RSD B'!L51+'RSD C'!L51+'RSD D'!L51)</f>
        <v>12731.11</v>
      </c>
      <c r="D51" s="1">
        <f>SUM(Gesamtübersicht!E51)</f>
        <v>10</v>
      </c>
      <c r="E51" s="161">
        <f t="shared" si="0"/>
        <v>1273.111</v>
      </c>
      <c r="H51" s="54">
        <v>0</v>
      </c>
      <c r="I51" s="7">
        <f>SUM(H51+BLB!L51)</f>
        <v>0</v>
      </c>
      <c r="J51" s="54">
        <v>0</v>
      </c>
      <c r="K51" s="7">
        <f>SUM(J51+'RSD A'!L51)</f>
        <v>0</v>
      </c>
      <c r="L51" s="54">
        <v>58734.62</v>
      </c>
      <c r="M51" s="7">
        <f>SUM(L51+'RSD B'!L51)</f>
        <v>55022.23</v>
      </c>
      <c r="N51" s="54">
        <v>18773.12</v>
      </c>
      <c r="O51" s="7">
        <f>SUM(N51+'RSD C'!L51)</f>
        <v>22641.5</v>
      </c>
      <c r="P51" s="54">
        <v>49818.73</v>
      </c>
      <c r="Q51" s="7">
        <f>SUM(P51+'RSD D'!L51)</f>
        <v>62393.850000000006</v>
      </c>
      <c r="R51" s="14">
        <f t="shared" si="4"/>
        <v>140057.58000000002</v>
      </c>
    </row>
    <row r="52" spans="1:18" ht="12.75">
      <c r="A52" s="27" t="s">
        <v>331</v>
      </c>
      <c r="C52" s="163">
        <f>SUM(BLB!L52+'RSD A'!L52+'RSD B'!L52+'RSD C'!L52+'RSD D'!L52)</f>
        <v>1365.6899999999998</v>
      </c>
      <c r="D52" s="1">
        <f>SUM(Gesamtübersicht!E52)</f>
        <v>5</v>
      </c>
      <c r="E52" s="161">
        <f t="shared" si="0"/>
        <v>273.138</v>
      </c>
      <c r="H52" s="54">
        <v>0</v>
      </c>
      <c r="I52" s="7">
        <f>SUM(H52+BLB!L52)</f>
        <v>0</v>
      </c>
      <c r="J52" s="54">
        <v>9302.23</v>
      </c>
      <c r="K52" s="7">
        <f>SUM(J52+'RSD A'!L52)</f>
        <v>10645.34</v>
      </c>
      <c r="L52" s="54">
        <v>0</v>
      </c>
      <c r="M52" s="7">
        <f>SUM(L52+'RSD B'!L52)</f>
        <v>0</v>
      </c>
      <c r="N52" s="54">
        <v>0</v>
      </c>
      <c r="O52" s="7">
        <f>SUM(N52+'RSD C'!L52)</f>
        <v>0</v>
      </c>
      <c r="P52" s="54">
        <v>27919.99</v>
      </c>
      <c r="Q52" s="7">
        <f>SUM(P52+'RSD D'!L52)</f>
        <v>27942.570000000003</v>
      </c>
      <c r="R52" s="14">
        <f t="shared" si="4"/>
        <v>38587.91</v>
      </c>
    </row>
    <row r="53" spans="1:18" ht="13.5" thickBot="1">
      <c r="A53" s="87"/>
      <c r="B53" s="254"/>
      <c r="C53" s="171"/>
      <c r="D53" s="176"/>
      <c r="E53" s="179"/>
      <c r="F53" s="143"/>
      <c r="G53" s="88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1:18" ht="13.5" thickBot="1">
      <c r="A54" s="27" t="s">
        <v>30</v>
      </c>
      <c r="C54" s="163">
        <f>SUM(BLB!L54+'RSD A'!L54+'RSD B'!L54+'RSD C'!L54+'RSD D'!L54)</f>
        <v>5990.51</v>
      </c>
      <c r="D54" s="1">
        <f>SUM(Gesamtübersicht!E54)</f>
        <v>5</v>
      </c>
      <c r="E54" s="161">
        <f t="shared" si="0"/>
        <v>1198.102</v>
      </c>
      <c r="H54" s="54">
        <v>5216.38</v>
      </c>
      <c r="I54" s="7">
        <f>SUM(H54+BLB!L54)</f>
        <v>6416.39</v>
      </c>
      <c r="J54" s="54">
        <v>15938.86</v>
      </c>
      <c r="K54" s="7">
        <f>SUM(J54+'RSD A'!L54)</f>
        <v>20729.36</v>
      </c>
      <c r="L54" s="54">
        <v>3918.4</v>
      </c>
      <c r="M54" s="7">
        <f>SUM(L54+'RSD B'!L54)</f>
        <v>3918.4</v>
      </c>
      <c r="N54" s="54">
        <v>0</v>
      </c>
      <c r="O54" s="7">
        <f>SUM(N54+'RSD C'!L54)</f>
        <v>0</v>
      </c>
      <c r="P54" s="54">
        <v>0</v>
      </c>
      <c r="Q54" s="7">
        <f>SUM(P54+'RSD D'!L54)</f>
        <v>0</v>
      </c>
      <c r="R54" s="14">
        <f>SUM(I54+K54+M54+O54+Q54)</f>
        <v>31064.15</v>
      </c>
    </row>
    <row r="55" spans="1:18" ht="13.5" thickBot="1">
      <c r="A55" s="27" t="s">
        <v>132</v>
      </c>
      <c r="C55" s="163">
        <f>SUM(BLB!L55+'RSD A'!L55+'RSD B'!L55+'RSD C'!L55+'RSD D'!L55)</f>
        <v>4266.54</v>
      </c>
      <c r="D55" s="1">
        <f>SUM(Gesamtübersicht!E55)</f>
        <v>3</v>
      </c>
      <c r="E55" s="161">
        <f t="shared" si="0"/>
        <v>1422.18</v>
      </c>
      <c r="H55" s="54">
        <v>0</v>
      </c>
      <c r="I55" s="7">
        <f>SUM(H55+BLB!L55)</f>
        <v>0</v>
      </c>
      <c r="J55" s="54">
        <v>8309.87</v>
      </c>
      <c r="K55" s="7">
        <f>SUM(J55+'RSD A'!L55)</f>
        <v>8309.87</v>
      </c>
      <c r="L55" s="54">
        <v>0</v>
      </c>
      <c r="M55" s="7">
        <f>SUM(L55+'RSD B'!L55)</f>
        <v>712</v>
      </c>
      <c r="N55" s="54">
        <v>4982.18</v>
      </c>
      <c r="O55" s="7">
        <f>SUM(N55+'RSD C'!L55)</f>
        <v>8536.720000000001</v>
      </c>
      <c r="P55" s="54">
        <v>4826.85</v>
      </c>
      <c r="Q55" s="7">
        <f>SUM(P55+'RSD D'!L55)</f>
        <v>4826.85</v>
      </c>
      <c r="R55" s="14">
        <f>SUM(I55+K55+M55+O55+Q55)</f>
        <v>22385.440000000002</v>
      </c>
    </row>
    <row r="56" spans="1:18" ht="12.75">
      <c r="A56" s="27" t="s">
        <v>333</v>
      </c>
      <c r="C56" s="163">
        <f>SUM(BLB!L56+'RSD A'!L56+'RSD B'!L56+'RSD C'!L56+'RSD D'!L56)</f>
        <v>671.25</v>
      </c>
      <c r="D56" s="1">
        <f>SUM(Gesamtübersicht!E56)</f>
        <v>0</v>
      </c>
      <c r="E56" s="161" t="e">
        <f t="shared" si="0"/>
        <v>#DIV/0!</v>
      </c>
      <c r="G56" s="7"/>
      <c r="H56" s="54">
        <v>0</v>
      </c>
      <c r="I56" s="7">
        <f>SUM(H56+BLB!L56)</f>
        <v>0</v>
      </c>
      <c r="J56" s="54">
        <v>5846.66</v>
      </c>
      <c r="K56" s="7">
        <f>SUM(J56+'RSD A'!L56)</f>
        <v>6517.91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0</v>
      </c>
      <c r="Q56" s="7">
        <f>SUM(P56+'RSD D'!L56)</f>
        <v>0</v>
      </c>
      <c r="R56" s="14">
        <f>SUM(I56+K56+M56+O56+Q56)</f>
        <v>6517.91</v>
      </c>
    </row>
    <row r="57" spans="1:18" ht="13.5" thickBot="1">
      <c r="A57" s="87"/>
      <c r="B57" s="254"/>
      <c r="C57" s="171"/>
      <c r="D57" s="176"/>
      <c r="E57" s="179"/>
      <c r="F57" s="143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7"/>
    </row>
    <row r="58" spans="1:18" ht="13.5" thickBot="1">
      <c r="A58" s="27" t="s">
        <v>230</v>
      </c>
      <c r="C58" s="163">
        <f>SUM(BLB!L58+'RSD A'!L58+'RSD B'!L58+'RSD C'!L58+'RSD D'!L58)</f>
        <v>33720.32</v>
      </c>
      <c r="D58" s="1">
        <f>SUM(Gesamtübersicht!E58)</f>
        <v>146</v>
      </c>
      <c r="E58" s="161">
        <f t="shared" si="0"/>
        <v>230.96109589041095</v>
      </c>
      <c r="G58" s="7"/>
      <c r="H58" s="54">
        <v>7207.41</v>
      </c>
      <c r="I58" s="7">
        <f>SUM(H58+BLB!L58)</f>
        <v>8755.04</v>
      </c>
      <c r="J58" s="54">
        <v>12709.49</v>
      </c>
      <c r="K58" s="7">
        <f>SUM(J58+'RSD A'!L58)</f>
        <v>13690.84</v>
      </c>
      <c r="L58" s="54">
        <v>25793.35</v>
      </c>
      <c r="M58" s="7">
        <f>SUM(L58+'RSD B'!L58)</f>
        <v>31069.55</v>
      </c>
      <c r="N58" s="54">
        <v>23097.12</v>
      </c>
      <c r="O58" s="7">
        <f>SUM(N58+'RSD C'!L58)</f>
        <v>32079.97</v>
      </c>
      <c r="P58" s="54">
        <v>33539.74</v>
      </c>
      <c r="Q58" s="7">
        <f>SUM(P58+'RSD D'!L58)</f>
        <v>50472.03</v>
      </c>
      <c r="R58" s="14">
        <f aca="true" t="shared" si="5" ref="R58:R71">SUM(I58+K58+M58+O58+Q58)</f>
        <v>136067.43</v>
      </c>
    </row>
    <row r="59" spans="1:18" ht="13.5" thickBot="1">
      <c r="A59" s="27" t="s">
        <v>231</v>
      </c>
      <c r="C59" s="163">
        <f>SUM(BLB!L59+'RSD A'!L59+'RSD B'!L59+'RSD C'!L59+'RSD D'!L59)</f>
        <v>31906.910000000003</v>
      </c>
      <c r="D59" s="1">
        <f>SUM(Gesamtübersicht!E59)</f>
        <v>0</v>
      </c>
      <c r="E59" s="161" t="e">
        <f t="shared" si="0"/>
        <v>#DIV/0!</v>
      </c>
      <c r="G59" s="7"/>
      <c r="H59" s="54">
        <v>1424.75</v>
      </c>
      <c r="I59" s="7">
        <f>SUM(H59+BLB!L59)</f>
        <v>2208.2</v>
      </c>
      <c r="J59" s="54">
        <v>7626.65</v>
      </c>
      <c r="K59" s="7">
        <f>SUM(J59+'RSD A'!L59)</f>
        <v>9763.58</v>
      </c>
      <c r="L59" s="54">
        <v>6319.07</v>
      </c>
      <c r="M59" s="7">
        <f>SUM(L59+'RSD B'!L59)</f>
        <v>9860.38</v>
      </c>
      <c r="N59" s="54">
        <v>36116.19</v>
      </c>
      <c r="O59" s="7">
        <f>SUM(N59+'RSD C'!L59)</f>
        <v>48097.8</v>
      </c>
      <c r="P59" s="54">
        <v>32565.41</v>
      </c>
      <c r="Q59" s="7">
        <f>SUM(P59+'RSD D'!L59)</f>
        <v>46029.020000000004</v>
      </c>
      <c r="R59" s="14">
        <f t="shared" si="5"/>
        <v>115958.98</v>
      </c>
    </row>
    <row r="60" spans="1:18" ht="13.5" thickBot="1">
      <c r="A60" s="27" t="s">
        <v>232</v>
      </c>
      <c r="C60" s="163">
        <f>SUM(BLB!L60+'RSD A'!L60+'RSD B'!L60+'RSD C'!L60+'RSD D'!L60)</f>
        <v>16664.1</v>
      </c>
      <c r="D60" s="1">
        <f>SUM(Gesamtübersicht!E60)</f>
        <v>0</v>
      </c>
      <c r="E60" s="161" t="e">
        <f t="shared" si="0"/>
        <v>#DIV/0!</v>
      </c>
      <c r="H60" s="54">
        <v>0</v>
      </c>
      <c r="I60" s="7">
        <f>SUM(H60+BLB!L60)</f>
        <v>0</v>
      </c>
      <c r="J60" s="54">
        <v>15115.91</v>
      </c>
      <c r="K60" s="7">
        <f>SUM(J60+'RSD A'!L60)</f>
        <v>21429.08</v>
      </c>
      <c r="L60" s="54">
        <v>670</v>
      </c>
      <c r="M60" s="7">
        <f>SUM(L60+'RSD B'!L60)</f>
        <v>1507.69</v>
      </c>
      <c r="N60" s="54">
        <v>6344.86</v>
      </c>
      <c r="O60" s="7">
        <f>SUM(N60+'RSD C'!L60)</f>
        <v>13287.14</v>
      </c>
      <c r="P60" s="54">
        <v>16347.86</v>
      </c>
      <c r="Q60" s="7">
        <f>SUM(P60+'RSD D'!L60)</f>
        <v>18918.82</v>
      </c>
      <c r="R60" s="14">
        <f t="shared" si="5"/>
        <v>55142.73</v>
      </c>
    </row>
    <row r="61" spans="1:18" ht="13.5" thickBot="1">
      <c r="A61" s="27" t="s">
        <v>233</v>
      </c>
      <c r="C61" s="163">
        <f>SUM(BLB!L61+'RSD A'!L61+'RSD B'!L61+'RSD C'!L61+'RSD D'!L61)</f>
        <v>5117.57</v>
      </c>
      <c r="D61" s="1">
        <f>SUM(Gesamtübersicht!E61)</f>
        <v>3</v>
      </c>
      <c r="E61" s="161">
        <f t="shared" si="0"/>
        <v>1705.8566666666666</v>
      </c>
      <c r="H61" s="54">
        <v>0</v>
      </c>
      <c r="I61" s="7">
        <f>SUM(H61+BLB!L61)</f>
        <v>0</v>
      </c>
      <c r="J61" s="54">
        <v>0</v>
      </c>
      <c r="K61" s="7">
        <f>SUM(J61+'RSD A'!L61)</f>
        <v>0</v>
      </c>
      <c r="L61" s="54">
        <v>9181.6</v>
      </c>
      <c r="M61" s="7">
        <f>SUM(L61+'RSD B'!L61)</f>
        <v>11362.23</v>
      </c>
      <c r="N61" s="54">
        <v>11368.8</v>
      </c>
      <c r="O61" s="7">
        <f>SUM(N61+'RSD C'!L61)</f>
        <v>14305.74</v>
      </c>
      <c r="P61" s="54">
        <v>0</v>
      </c>
      <c r="Q61" s="7">
        <f>SUM(P61+'RSD D'!L61)</f>
        <v>0</v>
      </c>
      <c r="R61" s="14">
        <f t="shared" si="5"/>
        <v>25667.97</v>
      </c>
    </row>
    <row r="62" spans="1:18" ht="13.5" thickBot="1">
      <c r="A62" s="27" t="s">
        <v>234</v>
      </c>
      <c r="C62" s="163">
        <f>SUM(BLB!L62+'RSD A'!L62+'RSD B'!L62+'RSD C'!L62+'RSD D'!L62)</f>
        <v>12223.619999999999</v>
      </c>
      <c r="D62" s="1">
        <f>SUM(Gesamtübersicht!E62)</f>
        <v>10</v>
      </c>
      <c r="E62" s="161">
        <f t="shared" si="0"/>
        <v>1222.3619999999999</v>
      </c>
      <c r="H62" s="54">
        <v>34981.76</v>
      </c>
      <c r="I62" s="7">
        <f>SUM(H62+BLB!L62)</f>
        <v>34981.76</v>
      </c>
      <c r="J62" s="54">
        <v>31370.17</v>
      </c>
      <c r="K62" s="7">
        <f>SUM(J62+'RSD A'!L62)</f>
        <v>29476.21</v>
      </c>
      <c r="L62" s="54">
        <v>10034.99</v>
      </c>
      <c r="M62" s="7">
        <f>SUM(L62+'RSD B'!L62)</f>
        <v>10034.99</v>
      </c>
      <c r="N62" s="54">
        <v>55770.54</v>
      </c>
      <c r="O62" s="7">
        <f>SUM(N62+'RSD C'!L62)</f>
        <v>69393.92</v>
      </c>
      <c r="P62" s="54">
        <v>32513.31</v>
      </c>
      <c r="Q62" s="7">
        <f>SUM(P62+'RSD D'!L62)</f>
        <v>33007.51</v>
      </c>
      <c r="R62" s="14">
        <f t="shared" si="5"/>
        <v>176894.39</v>
      </c>
    </row>
    <row r="63" spans="1:18" ht="13.5" thickBot="1">
      <c r="A63" s="27" t="s">
        <v>335</v>
      </c>
      <c r="C63" s="163">
        <f>SUM(BLB!L63+'RSD A'!L63+'RSD B'!L63+'RSD C'!L63+'RSD D'!L63)</f>
        <v>95139.16</v>
      </c>
      <c r="D63" s="1">
        <f>SUM(Gesamtübersicht!E63)</f>
        <v>18</v>
      </c>
      <c r="E63" s="161">
        <f t="shared" si="0"/>
        <v>5285.5088888888895</v>
      </c>
      <c r="H63" s="54">
        <v>19608.8</v>
      </c>
      <c r="I63" s="7">
        <f>SUM(H63+BLB!L63)</f>
        <v>25778</v>
      </c>
      <c r="J63" s="54">
        <v>47531.37</v>
      </c>
      <c r="K63" s="7">
        <f>SUM(J63+'RSD A'!L63)</f>
        <v>56584.590000000004</v>
      </c>
      <c r="L63" s="54">
        <v>33466.87</v>
      </c>
      <c r="M63" s="7">
        <f>SUM(L63+'RSD B'!L63)</f>
        <v>46682.240000000005</v>
      </c>
      <c r="N63" s="54">
        <v>83578.3</v>
      </c>
      <c r="O63" s="7">
        <f>SUM(N63+'RSD C'!L63)</f>
        <v>107901.32</v>
      </c>
      <c r="P63" s="54">
        <v>86713.96</v>
      </c>
      <c r="Q63" s="7">
        <f>SUM(P63+'RSD D'!L63)</f>
        <v>129092.31</v>
      </c>
      <c r="R63" s="14">
        <f t="shared" si="5"/>
        <v>366038.46</v>
      </c>
    </row>
    <row r="64" spans="1:18" ht="13.5" thickBot="1">
      <c r="A64" s="27" t="s">
        <v>235</v>
      </c>
      <c r="C64" s="163">
        <f>SUM(BLB!L64+'RSD A'!L64+'RSD B'!L64+'RSD C'!L64+'RSD D'!L64)</f>
        <v>3206.94</v>
      </c>
      <c r="D64" s="1">
        <f>SUM(Gesamtübersicht!E64)</f>
        <v>0</v>
      </c>
      <c r="E64" s="161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17636.88</v>
      </c>
      <c r="Q64" s="7">
        <f>SUM(P64+'RSD D'!L64)</f>
        <v>20843.82</v>
      </c>
      <c r="R64" s="14">
        <f t="shared" si="5"/>
        <v>20843.82</v>
      </c>
    </row>
    <row r="65" spans="1:18" ht="13.5" thickBot="1">
      <c r="A65" s="27" t="s">
        <v>341</v>
      </c>
      <c r="C65" s="163">
        <f>SUM(BLB!L65+'RSD A'!L65+'RSD B'!L65+'RSD C'!L65+'RSD D'!L65)</f>
        <v>120.75</v>
      </c>
      <c r="D65" s="250" t="s">
        <v>364</v>
      </c>
      <c r="E65" s="251" t="s">
        <v>365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120.75</v>
      </c>
      <c r="Q65" s="7">
        <f>SUM(P65+'RSD D'!L65)</f>
        <v>241.5</v>
      </c>
      <c r="R65" s="14">
        <f t="shared" si="5"/>
        <v>241.5</v>
      </c>
    </row>
    <row r="66" spans="1:18" ht="13.5" thickBot="1">
      <c r="A66" s="27" t="s">
        <v>249</v>
      </c>
      <c r="C66" s="163">
        <f>SUM(BLB!L66+'RSD A'!L66+'RSD B'!L66+'RSD C'!L66+'RSD D'!L66)</f>
        <v>0</v>
      </c>
      <c r="D66" s="250" t="s">
        <v>364</v>
      </c>
      <c r="E66" s="251" t="s">
        <v>365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250</v>
      </c>
      <c r="C67" s="163">
        <f>SUM(BLB!L67+'RSD A'!L67+'RSD B'!L67+'RSD C'!L67+'RSD D'!L67)</f>
        <v>0</v>
      </c>
      <c r="D67" s="250" t="s">
        <v>364</v>
      </c>
      <c r="E67" s="251" t="s">
        <v>365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337</v>
      </c>
      <c r="C68" s="163">
        <f>SUM(BLB!L68+'RSD A'!L68+'RSD B'!L68+'RSD C'!L68+'RSD D'!L68)</f>
        <v>0</v>
      </c>
      <c r="D68" s="1">
        <f>SUM(Gesamtübersicht!E68)</f>
        <v>0</v>
      </c>
      <c r="E68" s="161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340</v>
      </c>
      <c r="C69" s="163">
        <f>SUM(BLB!L69+'RSD A'!L69+'RSD B'!L69+'RSD C'!L69+'RSD D'!L69)</f>
        <v>0</v>
      </c>
      <c r="D69" s="250" t="s">
        <v>364</v>
      </c>
      <c r="E69" s="251" t="s">
        <v>365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338</v>
      </c>
      <c r="C70" s="163">
        <f>SUM(BLB!L70+'RSD A'!L70+'RSD B'!L70+'RSD C'!L70+'RSD D'!L70)</f>
        <v>0</v>
      </c>
      <c r="D70" s="250" t="s">
        <v>364</v>
      </c>
      <c r="E70" s="251" t="s">
        <v>365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339</v>
      </c>
      <c r="C71" s="163">
        <f>SUM(BLB!L71+'RSD A'!L71+'RSD B'!L71+'RSD C'!L71+'RSD D'!L71)</f>
        <v>0</v>
      </c>
      <c r="D71" s="250" t="s">
        <v>364</v>
      </c>
      <c r="E71" s="251" t="s">
        <v>365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7"/>
      <c r="B72" s="254"/>
      <c r="C72" s="171"/>
      <c r="D72" s="176"/>
      <c r="E72" s="179"/>
      <c r="F72" s="143"/>
      <c r="G72" s="88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1:18" ht="13.5" thickBot="1">
      <c r="A73" s="27" t="s">
        <v>50</v>
      </c>
      <c r="C73" s="163">
        <f>SUM(BLB!L73+'RSD A'!L73+'RSD B'!L73+'RSD C'!L73+'RSD D'!L73)</f>
        <v>4094.5</v>
      </c>
      <c r="D73" s="1">
        <f>SUM(Gesamtübersicht!E73)</f>
        <v>6</v>
      </c>
      <c r="E73" s="161">
        <f>SUM(C73/D73)</f>
        <v>682.4166666666666</v>
      </c>
      <c r="H73" s="54">
        <v>0</v>
      </c>
      <c r="I73" s="7">
        <f>SUM(H73+BLB!L73)</f>
        <v>0</v>
      </c>
      <c r="J73" s="54">
        <v>7132.22</v>
      </c>
      <c r="K73" s="7">
        <f>SUM(J73+'RSD A'!L73)</f>
        <v>9893.79</v>
      </c>
      <c r="L73" s="54">
        <v>-1248.72</v>
      </c>
      <c r="M73" s="7">
        <f>SUM(L73+'RSD B'!L73)</f>
        <v>0</v>
      </c>
      <c r="N73" s="54">
        <v>534.11</v>
      </c>
      <c r="O73" s="7">
        <f>SUM(N73+'RSD C'!L73)</f>
        <v>534.11</v>
      </c>
      <c r="P73" s="54">
        <v>19.28</v>
      </c>
      <c r="Q73" s="7">
        <f>SUM(P73+'RSD D'!L73)</f>
        <v>103.49</v>
      </c>
      <c r="R73" s="14">
        <f>SUM(I73+K73+M73+O73+Q73)</f>
        <v>10531.390000000001</v>
      </c>
    </row>
    <row r="74" spans="1:18" ht="13.5" thickBot="1">
      <c r="A74" s="27" t="s">
        <v>83</v>
      </c>
      <c r="C74" s="163">
        <f>SUM(BLB!L74+'RSD A'!L74+'RSD B'!L74+'RSD C'!L74+'RSD D'!L74)</f>
        <v>8239.189999999999</v>
      </c>
      <c r="D74" s="1">
        <f>SUM(Gesamtübersicht!E74)</f>
        <v>0</v>
      </c>
      <c r="E74" s="161" t="e">
        <f>SUM(C74/D74)</f>
        <v>#DIV/0!</v>
      </c>
      <c r="H74" s="54">
        <v>0</v>
      </c>
      <c r="I74" s="7">
        <f>SUM(H74+BLB!L74)</f>
        <v>0</v>
      </c>
      <c r="J74" s="54">
        <v>0</v>
      </c>
      <c r="K74" s="7">
        <f>SUM(J74+'RSD A'!L74)</f>
        <v>0</v>
      </c>
      <c r="L74" s="54">
        <v>10478.93</v>
      </c>
      <c r="M74" s="7">
        <f>SUM(L74+'RSD B'!L74)</f>
        <v>11801.03</v>
      </c>
      <c r="N74" s="54">
        <v>7935.55</v>
      </c>
      <c r="O74" s="7">
        <f>SUM(N74+'RSD C'!L74)</f>
        <v>10390.03</v>
      </c>
      <c r="P74" s="54">
        <v>6587.72</v>
      </c>
      <c r="Q74" s="7">
        <f>SUM(P74+'RSD D'!L74)</f>
        <v>11050.33</v>
      </c>
      <c r="R74" s="14">
        <f>SUM(I74+K74+M74+O74+Q74)</f>
        <v>33241.39</v>
      </c>
    </row>
    <row r="75" spans="1:18" ht="13.5" thickBot="1">
      <c r="A75" s="27" t="s">
        <v>42</v>
      </c>
      <c r="C75" s="163">
        <f>SUM(BLB!L75+'RSD A'!L75+'RSD B'!L75+'RSD C'!L75+'RSD D'!L75)</f>
        <v>0</v>
      </c>
      <c r="D75" s="250" t="s">
        <v>364</v>
      </c>
      <c r="E75" s="251" t="s">
        <v>365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115</v>
      </c>
      <c r="C76" s="163">
        <f>SUM(BLB!L76+'RSD A'!L76+'RSD B'!L76+'RSD C'!L76+'RSD D'!L76)</f>
        <v>0</v>
      </c>
      <c r="D76" s="250" t="s">
        <v>364</v>
      </c>
      <c r="E76" s="251" t="s">
        <v>365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116</v>
      </c>
      <c r="C77" s="163">
        <f>SUM(BLB!L77+'RSD A'!L77+'RSD B'!L77+'RSD C'!L77+'RSD D'!L77)</f>
        <v>0</v>
      </c>
      <c r="D77" s="250" t="s">
        <v>364</v>
      </c>
      <c r="E77" s="251" t="s">
        <v>365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7"/>
      <c r="B78" s="254"/>
      <c r="C78" s="171"/>
      <c r="D78" s="177"/>
      <c r="E78" s="180"/>
      <c r="F78" s="143"/>
      <c r="G78" s="88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1:18" ht="12.75">
      <c r="A79" s="27" t="s">
        <v>172</v>
      </c>
      <c r="C79" s="163">
        <f>SUM(BLB!L79+'RSD A'!L79+'RSD B'!L79+'RSD C'!L79+'RSD D'!L79)</f>
        <v>30.83</v>
      </c>
      <c r="D79" s="1">
        <f>SUM(Gesamtübersicht!E79)</f>
        <v>44</v>
      </c>
      <c r="E79" s="161">
        <f>SUM(C79/D79)</f>
        <v>0.7006818181818182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13829.51</v>
      </c>
      <c r="M79" s="7">
        <f>SUM(L79+'RSD B'!L79)</f>
        <v>13860.34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13860.34</v>
      </c>
    </row>
    <row r="80" spans="3:18" ht="12.75">
      <c r="C80" s="162"/>
      <c r="E80" s="24"/>
      <c r="H80" s="55">
        <v>565652.56</v>
      </c>
      <c r="I80" s="15">
        <f aca="true" t="shared" si="6" ref="I80:R80">SUM(I4:I79)</f>
        <v>712567.54</v>
      </c>
      <c r="J80" s="55">
        <v>1458228.41</v>
      </c>
      <c r="K80" s="15">
        <f t="shared" si="6"/>
        <v>1933091.8000000003</v>
      </c>
      <c r="L80" s="55">
        <v>2188393.23</v>
      </c>
      <c r="M80" s="15">
        <f t="shared" si="6"/>
        <v>2920123.1899999995</v>
      </c>
      <c r="N80" s="55">
        <v>1686784.27</v>
      </c>
      <c r="O80" s="15">
        <f t="shared" si="6"/>
        <v>2257771.149999999</v>
      </c>
      <c r="P80" s="55">
        <v>1243818.35</v>
      </c>
      <c r="Q80" s="15">
        <f t="shared" si="6"/>
        <v>1561059.2600000007</v>
      </c>
      <c r="R80" s="15">
        <f t="shared" si="6"/>
        <v>9467750.020000005</v>
      </c>
    </row>
    <row r="81" spans="2:18" ht="13.5" thickBot="1">
      <c r="B81" s="5" t="s">
        <v>98</v>
      </c>
      <c r="C81" s="9">
        <f>SUM(C4:C79)</f>
        <v>2258363.54</v>
      </c>
      <c r="D81" s="12">
        <f>SUM(D4:D79)</f>
        <v>1223</v>
      </c>
      <c r="E81" s="79" t="s">
        <v>41</v>
      </c>
      <c r="F81" s="3"/>
      <c r="Q81" s="19" t="s">
        <v>82</v>
      </c>
      <c r="R81" s="15">
        <f>SUM(I80+K80+M80+O80+Q80+B20+C20)</f>
        <v>9467750.019999998</v>
      </c>
    </row>
    <row r="82" spans="1:2" ht="13.5" thickBot="1">
      <c r="A82" s="4" t="s">
        <v>37</v>
      </c>
      <c r="B82" s="68">
        <v>40701</v>
      </c>
    </row>
    <row r="83" spans="1:6" ht="12.75">
      <c r="A83" s="4"/>
      <c r="B83" s="1"/>
      <c r="C83" s="43" t="s">
        <v>69</v>
      </c>
      <c r="D83" s="67" t="s">
        <v>148</v>
      </c>
      <c r="E83" s="3" t="s">
        <v>149</v>
      </c>
      <c r="F83" s="4" t="s">
        <v>151</v>
      </c>
    </row>
    <row r="84" spans="1:6" ht="12.75">
      <c r="A84" s="17" t="s">
        <v>68</v>
      </c>
      <c r="C84" s="44" t="s">
        <v>354</v>
      </c>
      <c r="D84" s="4">
        <v>2011</v>
      </c>
      <c r="E84" s="5" t="s">
        <v>150</v>
      </c>
      <c r="F84" s="4" t="s">
        <v>152</v>
      </c>
    </row>
    <row r="85" spans="1:6" ht="12.75">
      <c r="A85" s="17" t="s">
        <v>242</v>
      </c>
      <c r="B85" s="47">
        <f>SUM(R4+R5+R6+R7)</f>
        <v>116608.75</v>
      </c>
      <c r="C85" s="18">
        <f>SUM(B85/F3*12)</f>
        <v>279861</v>
      </c>
      <c r="D85" s="46">
        <v>404000</v>
      </c>
      <c r="E85" s="24">
        <f>SUM(D85-C85)</f>
        <v>124139</v>
      </c>
      <c r="F85" s="24">
        <f>SUM(D85-B85)</f>
        <v>287391.25</v>
      </c>
    </row>
    <row r="86" spans="1:6" ht="12.75">
      <c r="A86" s="17" t="s">
        <v>58</v>
      </c>
      <c r="B86" s="47">
        <f>SUM(R8)</f>
        <v>42593.42999999999</v>
      </c>
      <c r="C86" s="18">
        <f>SUM(B86/F3*12)</f>
        <v>102224.23199999997</v>
      </c>
      <c r="D86" s="46">
        <v>100000</v>
      </c>
      <c r="E86" s="24">
        <f aca="true" t="shared" si="7" ref="E86:E103">SUM(D86-C86)</f>
        <v>-2224.2319999999745</v>
      </c>
      <c r="F86" s="24">
        <f aca="true" t="shared" si="8" ref="F86:F103">SUM(D86-B86)</f>
        <v>57406.57000000001</v>
      </c>
    </row>
    <row r="87" spans="1:6" ht="12.75">
      <c r="A87" s="17" t="s">
        <v>59</v>
      </c>
      <c r="B87" s="47">
        <f>SUM(R9+R10+R12)</f>
        <v>320599.06000000006</v>
      </c>
      <c r="C87" s="18">
        <f>SUM(B87/F3*12)</f>
        <v>769437.7440000002</v>
      </c>
      <c r="D87" s="46">
        <v>730000</v>
      </c>
      <c r="E87" s="24">
        <f t="shared" si="7"/>
        <v>-39437.74400000018</v>
      </c>
      <c r="F87" s="24">
        <f t="shared" si="8"/>
        <v>409400.93999999994</v>
      </c>
    </row>
    <row r="88" spans="1:6" ht="12.75">
      <c r="A88" s="17" t="s">
        <v>241</v>
      </c>
      <c r="B88" s="47">
        <f>SUM(R11)</f>
        <v>17989.11</v>
      </c>
      <c r="C88" s="18">
        <f>SUM(B88/F3*12)</f>
        <v>43173.864</v>
      </c>
      <c r="D88" s="46">
        <v>100000</v>
      </c>
      <c r="E88" s="24">
        <f t="shared" si="7"/>
        <v>56826.136</v>
      </c>
      <c r="F88" s="24">
        <f t="shared" si="8"/>
        <v>82010.89</v>
      </c>
    </row>
    <row r="89" spans="1:6" ht="12.75">
      <c r="A89" s="17" t="s">
        <v>65</v>
      </c>
      <c r="B89" s="47">
        <f>SUM(R30:R43)</f>
        <v>949497.5999999999</v>
      </c>
      <c r="C89" s="18">
        <f>SUM(B89/F3*12)</f>
        <v>2278794.2399999993</v>
      </c>
      <c r="D89" s="46">
        <v>2300000</v>
      </c>
      <c r="E89" s="24">
        <f>SUM(D89-C89)</f>
        <v>21205.760000000708</v>
      </c>
      <c r="F89" s="24">
        <f t="shared" si="8"/>
        <v>1350502.4000000001</v>
      </c>
    </row>
    <row r="90" spans="1:6" ht="12.75">
      <c r="A90" s="17" t="s">
        <v>67</v>
      </c>
      <c r="B90" s="47">
        <f>SUM(R73:R77)</f>
        <v>43772.78</v>
      </c>
      <c r="C90" s="18">
        <f>SUM(B90/F3*12)</f>
        <v>105054.672</v>
      </c>
      <c r="D90" s="46">
        <v>100000</v>
      </c>
      <c r="E90" s="24">
        <f t="shared" si="7"/>
        <v>-5054.672000000006</v>
      </c>
      <c r="F90" s="24">
        <f t="shared" si="8"/>
        <v>56227.22</v>
      </c>
    </row>
    <row r="91" spans="1:6" ht="12.75">
      <c r="A91" s="17" t="s">
        <v>63</v>
      </c>
      <c r="B91" s="47">
        <f>SUM(R23)</f>
        <v>870245.09</v>
      </c>
      <c r="C91" s="18">
        <f>SUM(B91/F3*12)</f>
        <v>2088588.2159999998</v>
      </c>
      <c r="D91" s="46">
        <v>1700000</v>
      </c>
      <c r="E91" s="24">
        <f t="shared" si="7"/>
        <v>-388588.2159999998</v>
      </c>
      <c r="F91" s="24">
        <f t="shared" si="8"/>
        <v>829754.91</v>
      </c>
    </row>
    <row r="92" spans="1:6" ht="12.75">
      <c r="A92" s="17" t="s">
        <v>243</v>
      </c>
      <c r="B92" s="47">
        <f>SUM(R58+R59+R60+R61+R62+R64+R65+R66+R67)</f>
        <v>530816.82</v>
      </c>
      <c r="C92" s="18">
        <f>SUM(B92/F3*12)</f>
        <v>1273960.3679999998</v>
      </c>
      <c r="D92" s="46">
        <v>1500000</v>
      </c>
      <c r="E92" s="24">
        <f t="shared" si="7"/>
        <v>226039.63200000022</v>
      </c>
      <c r="F92" s="24">
        <f t="shared" si="8"/>
        <v>969183.18</v>
      </c>
    </row>
    <row r="93" spans="1:6" ht="12.75">
      <c r="A93" s="17" t="s">
        <v>64</v>
      </c>
      <c r="B93" s="47">
        <f>SUM(R25:R28)</f>
        <v>507889.16000000003</v>
      </c>
      <c r="C93" s="18">
        <f>SUM(B93/F3*12)</f>
        <v>1218933.9840000002</v>
      </c>
      <c r="D93" s="46">
        <v>1290000</v>
      </c>
      <c r="E93" s="24">
        <f t="shared" si="7"/>
        <v>71066.01599999983</v>
      </c>
      <c r="F93" s="24">
        <f t="shared" si="8"/>
        <v>782110.84</v>
      </c>
    </row>
    <row r="94" spans="1:6" ht="12.75">
      <c r="A94" s="17" t="s">
        <v>60</v>
      </c>
      <c r="B94" s="47">
        <f>SUM(R18:R19)</f>
        <v>189807.49</v>
      </c>
      <c r="C94" s="18">
        <f>SUM(B94/F3*12)</f>
        <v>455537.976</v>
      </c>
      <c r="D94" s="46">
        <v>460000</v>
      </c>
      <c r="E94" s="24">
        <f t="shared" si="7"/>
        <v>4462.023999999976</v>
      </c>
      <c r="F94" s="24">
        <f t="shared" si="8"/>
        <v>270192.51</v>
      </c>
    </row>
    <row r="95" spans="1:6" ht="12.75">
      <c r="A95" s="17" t="s">
        <v>122</v>
      </c>
      <c r="B95" s="47">
        <f>SUM(R20)</f>
        <v>83137.08</v>
      </c>
      <c r="C95" s="18">
        <f>SUM(B95/F3*12)</f>
        <v>199528.99200000003</v>
      </c>
      <c r="D95" s="46">
        <v>209000</v>
      </c>
      <c r="E95" s="24">
        <f t="shared" si="7"/>
        <v>9471.007999999973</v>
      </c>
      <c r="F95" s="24">
        <f t="shared" si="8"/>
        <v>125862.92</v>
      </c>
    </row>
    <row r="96" spans="1:6" ht="12.75">
      <c r="A96" s="17" t="s">
        <v>175</v>
      </c>
      <c r="B96" s="47">
        <f>SUM(R79)</f>
        <v>13860.34</v>
      </c>
      <c r="C96" s="18">
        <f>SUM(B96/F3*12)</f>
        <v>33264.816000000006</v>
      </c>
      <c r="D96" s="46">
        <v>26600</v>
      </c>
      <c r="E96" s="24">
        <f t="shared" si="7"/>
        <v>-6664.816000000006</v>
      </c>
      <c r="F96" s="24">
        <f t="shared" si="8"/>
        <v>12739.66</v>
      </c>
    </row>
    <row r="97" spans="1:6" ht="12.75">
      <c r="A97" s="17" t="s">
        <v>66</v>
      </c>
      <c r="B97" s="47">
        <f>SUM(R54)</f>
        <v>31064.15</v>
      </c>
      <c r="C97" s="18">
        <f>SUM(B97/F3*12)</f>
        <v>74553.95999999999</v>
      </c>
      <c r="D97" s="46">
        <v>150000</v>
      </c>
      <c r="E97" s="24">
        <f t="shared" si="7"/>
        <v>75446.04000000001</v>
      </c>
      <c r="F97" s="24">
        <f t="shared" si="8"/>
        <v>118935.85</v>
      </c>
    </row>
    <row r="98" spans="1:6" ht="12.75">
      <c r="A98" s="17" t="s">
        <v>61</v>
      </c>
      <c r="B98" s="47">
        <f>SUM(R21)</f>
        <v>89719.29</v>
      </c>
      <c r="C98" s="18">
        <f>SUM(B98/F3*12)</f>
        <v>215326.296</v>
      </c>
      <c r="D98" s="46">
        <v>230000</v>
      </c>
      <c r="E98" s="24">
        <f t="shared" si="7"/>
        <v>14673.703999999998</v>
      </c>
      <c r="F98" s="24">
        <f t="shared" si="8"/>
        <v>140280.71000000002</v>
      </c>
    </row>
    <row r="99" spans="1:6" ht="12.75">
      <c r="A99" s="17" t="s">
        <v>62</v>
      </c>
      <c r="B99" s="47">
        <f>SUM(R22)</f>
        <v>207682.08000000002</v>
      </c>
      <c r="C99" s="18">
        <f>SUM(B99/F3*12)</f>
        <v>498436.9920000001</v>
      </c>
      <c r="D99" s="46">
        <v>448000</v>
      </c>
      <c r="E99" s="24">
        <f t="shared" si="7"/>
        <v>-50436.992000000086</v>
      </c>
      <c r="F99" s="24">
        <f t="shared" si="8"/>
        <v>240317.91999999998</v>
      </c>
    </row>
    <row r="100" spans="1:6" ht="12.75">
      <c r="A100" s="17" t="s">
        <v>147</v>
      </c>
      <c r="B100" s="47">
        <f>SUM(R45+R46+R47+R48+R55)</f>
        <v>3596803.27</v>
      </c>
      <c r="C100" s="18">
        <f>SUM(B100/F3*12)</f>
        <v>8632327.848</v>
      </c>
      <c r="D100" s="46">
        <v>7510000</v>
      </c>
      <c r="E100" s="24">
        <f t="shared" si="7"/>
        <v>-1122327.8479999993</v>
      </c>
      <c r="F100" s="24">
        <f t="shared" si="8"/>
        <v>3913196.73</v>
      </c>
    </row>
    <row r="101" spans="1:6" ht="12.75">
      <c r="A101" s="17" t="s">
        <v>146</v>
      </c>
      <c r="B101" s="47">
        <f>SUM(R14+R15+R16+R17)</f>
        <v>93331.57999999999</v>
      </c>
      <c r="C101" s="18">
        <f>SUM(B101/F3*12)</f>
        <v>223995.792</v>
      </c>
      <c r="D101" s="46">
        <v>150700</v>
      </c>
      <c r="E101" s="24">
        <f t="shared" si="7"/>
        <v>-73295.79199999999</v>
      </c>
      <c r="F101" s="24">
        <f t="shared" si="8"/>
        <v>57368.42000000001</v>
      </c>
    </row>
    <row r="102" spans="1:6" ht="12.75">
      <c r="A102" s="17" t="s">
        <v>368</v>
      </c>
      <c r="B102" s="47">
        <f>SUM(R63+R68+R69+R70+R71)</f>
        <v>366038.46</v>
      </c>
      <c r="C102" s="18">
        <f>SUM(B102/F3*12)</f>
        <v>878492.3040000001</v>
      </c>
      <c r="D102" s="46">
        <v>750000</v>
      </c>
      <c r="E102" s="24">
        <f t="shared" si="7"/>
        <v>-128492.30400000012</v>
      </c>
      <c r="F102" s="24">
        <f t="shared" si="8"/>
        <v>383961.54</v>
      </c>
    </row>
    <row r="103" spans="1:6" ht="12.75">
      <c r="A103" s="17" t="s">
        <v>369</v>
      </c>
      <c r="B103" s="47">
        <f>SUM(R49+R50+R51+R52+R56)</f>
        <v>1396294.48</v>
      </c>
      <c r="C103" s="18">
        <f>SUM(B103/F3*12)</f>
        <v>3351106.7520000003</v>
      </c>
      <c r="D103" s="46">
        <v>4000000</v>
      </c>
      <c r="E103" s="24">
        <f t="shared" si="7"/>
        <v>648893.2479999997</v>
      </c>
      <c r="F103" s="24">
        <f t="shared" si="8"/>
        <v>2603705.52</v>
      </c>
    </row>
    <row r="104" spans="1:6" ht="12.75">
      <c r="A104" s="5" t="s">
        <v>258</v>
      </c>
      <c r="B104" s="48">
        <f>SUM(B85:B103)</f>
        <v>9467750.02</v>
      </c>
      <c r="C104" s="45">
        <f>SUM(C85:C103)</f>
        <v>22722600.048000004</v>
      </c>
      <c r="D104" s="9">
        <f>SUM(D85:D103)</f>
        <v>22158300</v>
      </c>
      <c r="E104" s="9">
        <f>SUM(E85:E103)</f>
        <v>-564300.047999999</v>
      </c>
      <c r="F104" s="9">
        <f>SUM(F85:F103)</f>
        <v>12690549.979999999</v>
      </c>
    </row>
    <row r="105" spans="2:4" ht="12.75">
      <c r="B105" s="4"/>
      <c r="D105"/>
    </row>
    <row r="106" ht="3.75" customHeight="1"/>
    <row r="107" spans="1:6" ht="12.75">
      <c r="A107" s="30" t="s">
        <v>153</v>
      </c>
      <c r="B107" s="49">
        <f>SUM(B89+B90+B91+B92+B93+B94+B96+B97+B98+B99+B100+B101+B102+B103)</f>
        <v>8886822.59</v>
      </c>
      <c r="C107" s="49">
        <f>SUM(C89+C90+C91+C92+C93+C94+C96+C97+C98+C99+C100+C101+C102+C103)</f>
        <v>21328374.216</v>
      </c>
      <c r="D107" s="49">
        <f>SUM(D89+D90+D91+D92+D93+D94+D96+D97+D98+D99+D100+D101+D102+D103)</f>
        <v>20615300</v>
      </c>
      <c r="E107" s="49">
        <f>SUM(E89+E90+E91+E92+E93+E94+E96+E97+E98+E99+E100+E101+E102+E103)</f>
        <v>-713074.2159999986</v>
      </c>
      <c r="F107" s="49">
        <f>SUM(F89+F90+F91+F92+F93+F94+F96+F97+F98+F99+F100+F101+F102+F103)</f>
        <v>11728477.409999998</v>
      </c>
    </row>
    <row r="108" ht="12.75">
      <c r="A108" s="30" t="s">
        <v>154</v>
      </c>
    </row>
    <row r="109" ht="4.5" customHeight="1"/>
    <row r="110" ht="12.75">
      <c r="J110" s="253"/>
    </row>
  </sheetData>
  <printOptions gridLines="1" verticalCentered="1"/>
  <pageMargins left="0" right="0" top="0.4330708661417323" bottom="0.1968503937007874" header="0.2755905511811024" footer="0"/>
  <pageSetup fitToHeight="2" horizontalDpi="600" verticalDpi="600" orientation="landscape" paperSize="9" scale="65" r:id="rId1"/>
  <headerFooter alignWithMargins="0">
    <oddHeader>&amp;C&amp;"Arial,Fett"&amp;12&amp;EZusammenführung von Ausgaben - IST und Fallzahlen von BLB und RSD's - Mai  2011</oddHeader>
    <oddFooter>&amp;R&amp;F&amp;A</oddFooter>
  </headerFooter>
  <rowBreaks count="1" manualBreakCount="1">
    <brk id="57" max="255" man="1"/>
  </rowBreaks>
  <ignoredErrors>
    <ignoredError sqref="D104" formulaRange="1"/>
    <ignoredError sqref="E4:E12 E14:E19 E23 E25 E28 E30:E32 E21" evalError="1"/>
    <ignoredError sqref="E2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.75" thickBot="1">
      <c r="A1" s="134" t="s">
        <v>71</v>
      </c>
      <c r="B1" s="115"/>
      <c r="C1" s="118"/>
      <c r="D1" s="119"/>
      <c r="E1" s="120"/>
      <c r="F1" s="125" t="s">
        <v>34</v>
      </c>
      <c r="I1" s="115"/>
      <c r="J1" s="115"/>
      <c r="K1" s="131"/>
      <c r="L1" s="115"/>
    </row>
    <row r="2" spans="1:12" ht="12.75">
      <c r="A2" s="135" t="s">
        <v>87</v>
      </c>
      <c r="B2" s="102" t="s">
        <v>6</v>
      </c>
      <c r="C2" s="301"/>
      <c r="D2"/>
      <c r="E2" s="302" t="s">
        <v>422</v>
      </c>
      <c r="F2" s="4" t="s">
        <v>423</v>
      </c>
      <c r="G2" s="125" t="s">
        <v>86</v>
      </c>
      <c r="I2" s="128" t="s">
        <v>90</v>
      </c>
      <c r="J2" s="102" t="s">
        <v>224</v>
      </c>
      <c r="K2" s="132"/>
      <c r="L2" s="102" t="s">
        <v>89</v>
      </c>
    </row>
    <row r="3" spans="1:12" ht="13.5" thickBot="1">
      <c r="A3" s="135" t="s">
        <v>88</v>
      </c>
      <c r="B3" s="103"/>
      <c r="C3" s="122" t="s">
        <v>117</v>
      </c>
      <c r="D3" s="123" t="s">
        <v>118</v>
      </c>
      <c r="E3" s="124" t="s">
        <v>81</v>
      </c>
      <c r="F3" s="126" t="s">
        <v>424</v>
      </c>
      <c r="G3" s="127" t="s">
        <v>424</v>
      </c>
      <c r="I3" s="129" t="s">
        <v>91</v>
      </c>
      <c r="J3" s="103" t="s">
        <v>225</v>
      </c>
      <c r="K3" s="133" t="s">
        <v>54</v>
      </c>
      <c r="L3" s="103" t="s">
        <v>55</v>
      </c>
    </row>
    <row r="4" spans="1:13" ht="25.5">
      <c r="A4" s="27" t="s">
        <v>195</v>
      </c>
      <c r="B4" s="217" t="s">
        <v>363</v>
      </c>
      <c r="C4" s="116"/>
      <c r="D4" s="84"/>
      <c r="E4" s="117">
        <f>SUM(C4:D4)</f>
        <v>0</v>
      </c>
      <c r="F4" s="117"/>
      <c r="G4" s="86">
        <f>SUM(E4-F4)</f>
        <v>0</v>
      </c>
      <c r="H4" s="246" t="s">
        <v>359</v>
      </c>
      <c r="I4" s="17" t="s">
        <v>282</v>
      </c>
      <c r="J4" s="130">
        <v>80</v>
      </c>
      <c r="K4" s="80" t="s">
        <v>178</v>
      </c>
      <c r="L4" s="72"/>
      <c r="M4" s="28" t="s">
        <v>57</v>
      </c>
    </row>
    <row r="5" spans="1:13" ht="12.75">
      <c r="A5" s="27" t="s">
        <v>196</v>
      </c>
      <c r="B5" s="28" t="s">
        <v>274</v>
      </c>
      <c r="C5" s="26"/>
      <c r="D5" s="31"/>
      <c r="E5" s="117">
        <f aca="true" t="shared" si="0" ref="E5:E12">SUM(C5:D5)</f>
        <v>0</v>
      </c>
      <c r="F5" s="59"/>
      <c r="G5" s="86">
        <f>SUM(E5-F5)</f>
        <v>0</v>
      </c>
      <c r="H5" s="247" t="s">
        <v>359</v>
      </c>
      <c r="I5" s="17" t="s">
        <v>283</v>
      </c>
      <c r="J5" s="81">
        <v>81</v>
      </c>
      <c r="K5" s="80" t="s">
        <v>179</v>
      </c>
      <c r="L5" s="50"/>
      <c r="M5" s="28" t="s">
        <v>57</v>
      </c>
    </row>
    <row r="6" spans="1:13" ht="12.75">
      <c r="A6" s="27" t="s">
        <v>196</v>
      </c>
      <c r="B6" s="28" t="s">
        <v>276</v>
      </c>
      <c r="C6" s="26">
        <v>2</v>
      </c>
      <c r="D6" s="31"/>
      <c r="E6" s="117">
        <f t="shared" si="0"/>
        <v>2</v>
      </c>
      <c r="F6" s="59">
        <v>1</v>
      </c>
      <c r="G6" s="86">
        <f>SUM(E6-F6)</f>
        <v>1</v>
      </c>
      <c r="H6" s="247" t="s">
        <v>359</v>
      </c>
      <c r="I6" s="17" t="s">
        <v>284</v>
      </c>
      <c r="J6" s="81">
        <v>88</v>
      </c>
      <c r="K6" s="80" t="s">
        <v>180</v>
      </c>
      <c r="L6" s="50">
        <v>4627.6</v>
      </c>
      <c r="M6" s="28" t="s">
        <v>57</v>
      </c>
    </row>
    <row r="7" spans="1:13" ht="12.75">
      <c r="A7" s="27" t="s">
        <v>197</v>
      </c>
      <c r="B7" s="28" t="s">
        <v>275</v>
      </c>
      <c r="C7" s="26"/>
      <c r="D7" s="31"/>
      <c r="E7" s="117">
        <f t="shared" si="0"/>
        <v>0</v>
      </c>
      <c r="F7" s="59"/>
      <c r="G7" s="86">
        <f>SUM(E7-F7)</f>
        <v>0</v>
      </c>
      <c r="H7" s="247" t="s">
        <v>359</v>
      </c>
      <c r="I7" s="17" t="s">
        <v>285</v>
      </c>
      <c r="J7" s="81">
        <v>82</v>
      </c>
      <c r="K7" s="80" t="s">
        <v>181</v>
      </c>
      <c r="L7" s="50"/>
      <c r="M7" s="28" t="s">
        <v>57</v>
      </c>
    </row>
    <row r="8" spans="1:13" ht="12.75">
      <c r="A8" s="27" t="s">
        <v>198</v>
      </c>
      <c r="B8" s="28" t="s">
        <v>157</v>
      </c>
      <c r="C8" s="26">
        <v>3</v>
      </c>
      <c r="D8" s="31"/>
      <c r="E8" s="117">
        <f t="shared" si="0"/>
        <v>3</v>
      </c>
      <c r="F8" s="59">
        <v>2</v>
      </c>
      <c r="G8" s="86">
        <f>SUM(E8-F8)</f>
        <v>1</v>
      </c>
      <c r="H8" s="247" t="s">
        <v>359</v>
      </c>
      <c r="I8" s="17" t="s">
        <v>92</v>
      </c>
      <c r="J8" s="81">
        <v>17</v>
      </c>
      <c r="K8" s="80" t="s">
        <v>31</v>
      </c>
      <c r="L8" s="50">
        <v>1439.69</v>
      </c>
      <c r="M8" s="28" t="s">
        <v>57</v>
      </c>
    </row>
    <row r="9" spans="1:13" ht="12.75">
      <c r="A9" s="27" t="s">
        <v>12</v>
      </c>
      <c r="B9" s="28" t="s">
        <v>176</v>
      </c>
      <c r="C9" s="26"/>
      <c r="D9" s="31"/>
      <c r="E9" s="117">
        <f t="shared" si="0"/>
        <v>0</v>
      </c>
      <c r="F9" s="59"/>
      <c r="G9" s="40">
        <f>SUM(E12+E10+E9-F9)</f>
        <v>0</v>
      </c>
      <c r="H9" s="247" t="s">
        <v>359</v>
      </c>
      <c r="I9" s="17" t="s">
        <v>93</v>
      </c>
      <c r="J9" s="81">
        <v>49</v>
      </c>
      <c r="K9" s="17" t="s">
        <v>182</v>
      </c>
      <c r="L9" s="50"/>
      <c r="M9" s="28" t="s">
        <v>57</v>
      </c>
    </row>
    <row r="10" spans="1:13" ht="12.75">
      <c r="A10" s="27" t="s">
        <v>12</v>
      </c>
      <c r="B10" s="28" t="s">
        <v>177</v>
      </c>
      <c r="C10" s="26"/>
      <c r="D10" s="31"/>
      <c r="E10" s="117">
        <f t="shared" si="0"/>
        <v>0</v>
      </c>
      <c r="F10" s="42" t="s">
        <v>141</v>
      </c>
      <c r="G10" s="40" t="s">
        <v>143</v>
      </c>
      <c r="H10" s="247" t="s">
        <v>359</v>
      </c>
      <c r="I10" s="17" t="s">
        <v>93</v>
      </c>
      <c r="J10" s="81">
        <v>50</v>
      </c>
      <c r="K10" s="80" t="s">
        <v>51</v>
      </c>
      <c r="L10" s="50"/>
      <c r="M10" s="28" t="s">
        <v>57</v>
      </c>
    </row>
    <row r="11" spans="1:13" ht="12.75">
      <c r="A11" s="27" t="s">
        <v>44</v>
      </c>
      <c r="B11" s="28" t="s">
        <v>45</v>
      </c>
      <c r="C11" s="26"/>
      <c r="D11" s="31">
        <v>1</v>
      </c>
      <c r="E11" s="117">
        <f t="shared" si="0"/>
        <v>1</v>
      </c>
      <c r="F11" s="25">
        <v>1</v>
      </c>
      <c r="G11" s="86">
        <f>SUM(E11-F11)</f>
        <v>0</v>
      </c>
      <c r="H11" s="247" t="s">
        <v>359</v>
      </c>
      <c r="I11" s="17" t="s">
        <v>94</v>
      </c>
      <c r="J11" s="81">
        <v>15</v>
      </c>
      <c r="K11" s="80" t="s">
        <v>46</v>
      </c>
      <c r="L11" s="50"/>
      <c r="M11" s="28" t="s">
        <v>57</v>
      </c>
    </row>
    <row r="12" spans="1:13" ht="13.5" thickBot="1">
      <c r="A12" s="74" t="s">
        <v>53</v>
      </c>
      <c r="B12" s="28" t="s">
        <v>281</v>
      </c>
      <c r="C12" s="140"/>
      <c r="D12" s="73"/>
      <c r="E12" s="222">
        <f t="shared" si="0"/>
        <v>0</v>
      </c>
      <c r="F12" s="138" t="s">
        <v>141</v>
      </c>
      <c r="G12" s="75" t="s">
        <v>143</v>
      </c>
      <c r="H12" s="247" t="s">
        <v>359</v>
      </c>
      <c r="I12" s="17" t="s">
        <v>93</v>
      </c>
      <c r="J12" s="139">
        <v>60</v>
      </c>
      <c r="K12" s="17" t="s">
        <v>52</v>
      </c>
      <c r="L12" s="69"/>
      <c r="M12" s="28" t="s">
        <v>57</v>
      </c>
    </row>
    <row r="13" spans="1:13" ht="5.25" customHeight="1" thickBot="1">
      <c r="A13" s="228"/>
      <c r="B13" s="227"/>
      <c r="C13" s="229" t="s">
        <v>97</v>
      </c>
      <c r="D13" s="230" t="s">
        <v>97</v>
      </c>
      <c r="E13" s="230" t="s">
        <v>97</v>
      </c>
      <c r="F13" s="231" t="s">
        <v>97</v>
      </c>
      <c r="G13" s="243" t="s">
        <v>97</v>
      </c>
      <c r="H13" s="248"/>
      <c r="I13" s="245"/>
      <c r="J13" s="231"/>
      <c r="K13" s="230"/>
      <c r="L13" s="232" t="s">
        <v>97</v>
      </c>
      <c r="M13" s="233"/>
    </row>
    <row r="14" spans="1:13" ht="12.75">
      <c r="A14" s="83" t="s">
        <v>200</v>
      </c>
      <c r="B14" t="s">
        <v>159</v>
      </c>
      <c r="C14" s="116">
        <v>1</v>
      </c>
      <c r="D14" s="84"/>
      <c r="E14" s="117">
        <f aca="true" t="shared" si="1" ref="E14:E23">SUM(C14:D14)</f>
        <v>1</v>
      </c>
      <c r="F14" s="141"/>
      <c r="G14" s="86">
        <f>SUM(E14-F14)</f>
        <v>1</v>
      </c>
      <c r="H14" s="132" t="s">
        <v>360</v>
      </c>
      <c r="I14" s="17" t="s">
        <v>191</v>
      </c>
      <c r="J14" s="130">
        <v>23</v>
      </c>
      <c r="K14" s="80" t="s">
        <v>164</v>
      </c>
      <c r="L14" s="72"/>
      <c r="M14" t="s">
        <v>57</v>
      </c>
    </row>
    <row r="15" spans="1:13" ht="12.75">
      <c r="A15" s="27" t="s">
        <v>200</v>
      </c>
      <c r="B15" t="s">
        <v>194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361</v>
      </c>
      <c r="I15" s="17" t="s">
        <v>202</v>
      </c>
      <c r="J15" s="81">
        <v>18</v>
      </c>
      <c r="K15" s="80" t="s">
        <v>127</v>
      </c>
      <c r="L15" s="50"/>
      <c r="M15" t="s">
        <v>57</v>
      </c>
    </row>
    <row r="16" spans="1:13" ht="12.75">
      <c r="A16" s="27" t="s">
        <v>200</v>
      </c>
      <c r="B16" t="s">
        <v>370</v>
      </c>
      <c r="C16" s="26"/>
      <c r="D16" s="31">
        <v>1</v>
      </c>
      <c r="E16" s="117">
        <f t="shared" si="1"/>
        <v>1</v>
      </c>
      <c r="F16" s="25">
        <v>1</v>
      </c>
      <c r="G16" s="86">
        <f>SUM(E16-F16)</f>
        <v>0</v>
      </c>
      <c r="H16" s="132" t="s">
        <v>362</v>
      </c>
      <c r="I16" s="17" t="s">
        <v>290</v>
      </c>
      <c r="J16" s="81">
        <v>19</v>
      </c>
      <c r="K16" s="80" t="s">
        <v>128</v>
      </c>
      <c r="L16" s="50">
        <v>5319.62</v>
      </c>
      <c r="M16" t="s">
        <v>57</v>
      </c>
    </row>
    <row r="17" spans="1:13" ht="12.75">
      <c r="A17" s="27" t="s">
        <v>200</v>
      </c>
      <c r="B17" t="s">
        <v>371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362</v>
      </c>
      <c r="I17" s="17" t="s">
        <v>291</v>
      </c>
      <c r="J17" s="81">
        <v>24</v>
      </c>
      <c r="K17" s="80" t="s">
        <v>292</v>
      </c>
      <c r="L17" s="50"/>
      <c r="M17" t="s">
        <v>57</v>
      </c>
    </row>
    <row r="18" spans="1:13" ht="12.75">
      <c r="A18" s="27" t="s">
        <v>199</v>
      </c>
      <c r="B18" t="s">
        <v>162</v>
      </c>
      <c r="C18" s="26"/>
      <c r="D18" s="31">
        <v>1</v>
      </c>
      <c r="E18" s="117">
        <f t="shared" si="1"/>
        <v>1</v>
      </c>
      <c r="F18" s="25">
        <v>2</v>
      </c>
      <c r="G18" s="40">
        <f>SUM(E19+E18-F18)</f>
        <v>2</v>
      </c>
      <c r="H18" s="132" t="s">
        <v>360</v>
      </c>
      <c r="I18" s="17" t="s">
        <v>184</v>
      </c>
      <c r="J18" s="81">
        <v>22</v>
      </c>
      <c r="K18" s="17" t="s">
        <v>163</v>
      </c>
      <c r="L18" s="69"/>
      <c r="M18" t="s">
        <v>57</v>
      </c>
    </row>
    <row r="19" spans="1:255" ht="12.75">
      <c r="A19" s="83" t="s">
        <v>199</v>
      </c>
      <c r="B19" t="s">
        <v>13</v>
      </c>
      <c r="C19" s="26">
        <v>3</v>
      </c>
      <c r="D19" s="31"/>
      <c r="E19" s="117">
        <f t="shared" si="1"/>
        <v>3</v>
      </c>
      <c r="F19" s="42" t="s">
        <v>141</v>
      </c>
      <c r="G19" s="40" t="s">
        <v>355</v>
      </c>
      <c r="H19" s="132" t="s">
        <v>360</v>
      </c>
      <c r="I19" s="17" t="s">
        <v>184</v>
      </c>
      <c r="J19" s="81">
        <v>1</v>
      </c>
      <c r="K19" s="80" t="s">
        <v>25</v>
      </c>
      <c r="L19" s="69"/>
      <c r="M19" t="s">
        <v>57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4" t="s">
        <v>105</v>
      </c>
      <c r="B20" t="s">
        <v>286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360</v>
      </c>
      <c r="I20" s="17" t="s">
        <v>123</v>
      </c>
      <c r="J20" s="81">
        <v>7</v>
      </c>
      <c r="K20" s="80" t="s">
        <v>106</v>
      </c>
      <c r="L20" s="69"/>
      <c r="M20" t="s">
        <v>57</v>
      </c>
    </row>
    <row r="21" spans="1:13" ht="12.75">
      <c r="A21" s="27" t="s">
        <v>14</v>
      </c>
      <c r="B21" t="s">
        <v>15</v>
      </c>
      <c r="C21" s="26">
        <v>3</v>
      </c>
      <c r="D21" s="31">
        <v>1</v>
      </c>
      <c r="E21" s="117">
        <f t="shared" si="1"/>
        <v>4</v>
      </c>
      <c r="F21" s="59">
        <v>10</v>
      </c>
      <c r="G21" s="86">
        <f>SUM(E21-F21)</f>
        <v>-6</v>
      </c>
      <c r="H21" s="132" t="s">
        <v>360</v>
      </c>
      <c r="I21" s="17" t="s">
        <v>186</v>
      </c>
      <c r="J21" s="81">
        <v>8</v>
      </c>
      <c r="K21" s="80" t="s">
        <v>24</v>
      </c>
      <c r="L21" s="50">
        <v>505.31</v>
      </c>
      <c r="M21" t="s">
        <v>57</v>
      </c>
    </row>
    <row r="22" spans="1:13" ht="12.75">
      <c r="A22" s="27" t="s">
        <v>16</v>
      </c>
      <c r="B22" t="s">
        <v>158</v>
      </c>
      <c r="C22" s="140">
        <v>2</v>
      </c>
      <c r="D22" s="73"/>
      <c r="E22" s="117">
        <f t="shared" si="1"/>
        <v>2</v>
      </c>
      <c r="F22" s="137">
        <v>2</v>
      </c>
      <c r="G22" s="86">
        <f>SUM(E22-F22)</f>
        <v>0</v>
      </c>
      <c r="H22" s="132" t="s">
        <v>360</v>
      </c>
      <c r="I22" s="17" t="s">
        <v>188</v>
      </c>
      <c r="J22" s="139">
        <v>9</v>
      </c>
      <c r="K22" s="80" t="s">
        <v>26</v>
      </c>
      <c r="L22" s="69">
        <v>1297.97</v>
      </c>
      <c r="M22" t="s">
        <v>57</v>
      </c>
    </row>
    <row r="23" spans="1:13" ht="13.5" thickBot="1">
      <c r="A23" s="74" t="s">
        <v>17</v>
      </c>
      <c r="B23" t="s">
        <v>18</v>
      </c>
      <c r="C23" s="140">
        <v>8</v>
      </c>
      <c r="D23" s="73">
        <v>7</v>
      </c>
      <c r="E23" s="222">
        <f t="shared" si="1"/>
        <v>15</v>
      </c>
      <c r="F23" s="137">
        <v>15</v>
      </c>
      <c r="G23" s="100">
        <f>SUM(E23-F23)</f>
        <v>0</v>
      </c>
      <c r="H23" s="132" t="s">
        <v>360</v>
      </c>
      <c r="I23" s="17" t="s">
        <v>189</v>
      </c>
      <c r="J23" s="139">
        <v>10</v>
      </c>
      <c r="K23" s="80" t="s">
        <v>27</v>
      </c>
      <c r="L23" s="69">
        <v>13493.99</v>
      </c>
      <c r="M23" t="s">
        <v>57</v>
      </c>
    </row>
    <row r="24" spans="1:13" ht="5.25" customHeight="1" thickBot="1">
      <c r="A24" s="234"/>
      <c r="B24" s="235"/>
      <c r="C24" s="230" t="s">
        <v>97</v>
      </c>
      <c r="D24" s="230" t="s">
        <v>97</v>
      </c>
      <c r="E24" s="230" t="s">
        <v>97</v>
      </c>
      <c r="F24" s="231" t="s">
        <v>97</v>
      </c>
      <c r="G24" s="243" t="s">
        <v>97</v>
      </c>
      <c r="H24" s="248"/>
      <c r="I24" s="245"/>
      <c r="J24" s="231"/>
      <c r="K24" s="230"/>
      <c r="L24" s="232" t="s">
        <v>97</v>
      </c>
      <c r="M24" s="233"/>
    </row>
    <row r="25" spans="1:13" ht="12.75">
      <c r="A25" s="83" t="s">
        <v>19</v>
      </c>
      <c r="B25" t="s">
        <v>112</v>
      </c>
      <c r="C25" s="116">
        <v>4</v>
      </c>
      <c r="D25" s="84"/>
      <c r="E25" s="117">
        <f>SUM(C25:D25)</f>
        <v>4</v>
      </c>
      <c r="F25" s="141">
        <v>6</v>
      </c>
      <c r="G25" s="86">
        <f>SUM(E28+E25-F25)</f>
        <v>-1</v>
      </c>
      <c r="H25" s="132" t="s">
        <v>361</v>
      </c>
      <c r="I25" s="17" t="s">
        <v>202</v>
      </c>
      <c r="J25" s="130">
        <v>20</v>
      </c>
      <c r="K25" s="17" t="s">
        <v>28</v>
      </c>
      <c r="L25" s="72">
        <v>9265.6</v>
      </c>
      <c r="M25" t="s">
        <v>57</v>
      </c>
    </row>
    <row r="26" spans="1:13" ht="12.75">
      <c r="A26" s="27" t="s">
        <v>19</v>
      </c>
      <c r="B26" t="s">
        <v>124</v>
      </c>
      <c r="C26" s="59" t="s">
        <v>96</v>
      </c>
      <c r="D26" s="59" t="s">
        <v>96</v>
      </c>
      <c r="E26" s="59" t="s">
        <v>96</v>
      </c>
      <c r="F26" s="42" t="s">
        <v>141</v>
      </c>
      <c r="G26" s="40" t="s">
        <v>144</v>
      </c>
      <c r="H26" s="132" t="s">
        <v>361</v>
      </c>
      <c r="I26" s="17" t="s">
        <v>202</v>
      </c>
      <c r="J26" s="81">
        <v>36</v>
      </c>
      <c r="K26" s="80" t="s">
        <v>109</v>
      </c>
      <c r="L26" s="50"/>
      <c r="M26" t="s">
        <v>57</v>
      </c>
    </row>
    <row r="27" spans="1:13" ht="12.75">
      <c r="A27" s="27" t="s">
        <v>19</v>
      </c>
      <c r="B27" t="s">
        <v>125</v>
      </c>
      <c r="C27" s="59" t="s">
        <v>96</v>
      </c>
      <c r="D27" s="59" t="s">
        <v>96</v>
      </c>
      <c r="E27" s="59" t="s">
        <v>96</v>
      </c>
      <c r="F27" s="42" t="s">
        <v>141</v>
      </c>
      <c r="G27" s="40" t="s">
        <v>144</v>
      </c>
      <c r="H27" s="132" t="s">
        <v>361</v>
      </c>
      <c r="I27" s="17" t="s">
        <v>202</v>
      </c>
      <c r="J27" s="81">
        <v>36</v>
      </c>
      <c r="K27" s="80" t="s">
        <v>110</v>
      </c>
      <c r="L27" s="50"/>
      <c r="M27" t="s">
        <v>57</v>
      </c>
    </row>
    <row r="28" spans="1:13" ht="13.5" thickBot="1">
      <c r="A28" s="74" t="s">
        <v>48</v>
      </c>
      <c r="B28" t="s">
        <v>47</v>
      </c>
      <c r="C28" s="140">
        <v>1</v>
      </c>
      <c r="D28" s="73"/>
      <c r="E28" s="137">
        <f>SUM(C28:D28)</f>
        <v>1</v>
      </c>
      <c r="F28" s="138" t="s">
        <v>141</v>
      </c>
      <c r="G28" s="75" t="s">
        <v>144</v>
      </c>
      <c r="H28" s="132" t="s">
        <v>361</v>
      </c>
      <c r="I28" s="17" t="s">
        <v>202</v>
      </c>
      <c r="J28" s="139">
        <v>36</v>
      </c>
      <c r="K28" s="80" t="s">
        <v>111</v>
      </c>
      <c r="L28" s="69"/>
      <c r="M28" t="s">
        <v>57</v>
      </c>
    </row>
    <row r="29" spans="1:13" ht="5.25" customHeight="1" thickBot="1">
      <c r="A29" s="234"/>
      <c r="B29" s="236"/>
      <c r="C29" s="230" t="s">
        <v>97</v>
      </c>
      <c r="D29" s="230" t="s">
        <v>97</v>
      </c>
      <c r="E29" s="230" t="s">
        <v>97</v>
      </c>
      <c r="F29" s="231" t="s">
        <v>97</v>
      </c>
      <c r="G29" s="243" t="s">
        <v>97</v>
      </c>
      <c r="H29" s="248"/>
      <c r="I29" s="237"/>
      <c r="J29" s="231"/>
      <c r="K29" s="238"/>
      <c r="L29" s="232" t="s">
        <v>97</v>
      </c>
      <c r="M29" s="233"/>
    </row>
    <row r="30" spans="1:13" ht="12.75">
      <c r="A30" s="83" t="s">
        <v>20</v>
      </c>
      <c r="B30" t="s">
        <v>293</v>
      </c>
      <c r="C30" s="116">
        <v>1</v>
      </c>
      <c r="D30" s="84">
        <v>3</v>
      </c>
      <c r="E30" s="117">
        <f>SUM(C30:D30)</f>
        <v>4</v>
      </c>
      <c r="F30" s="141">
        <v>50</v>
      </c>
      <c r="G30" s="86">
        <f>SUM(E40+E39+E38+E37+E33+E32+E31+E30-F30)</f>
        <v>-12</v>
      </c>
      <c r="H30" s="132" t="s">
        <v>362</v>
      </c>
      <c r="I30" s="17" t="s">
        <v>216</v>
      </c>
      <c r="J30" s="130">
        <v>30</v>
      </c>
      <c r="K30" s="17" t="s">
        <v>32</v>
      </c>
      <c r="L30" s="72">
        <v>3671.91</v>
      </c>
      <c r="M30" t="s">
        <v>57</v>
      </c>
    </row>
    <row r="31" spans="1:13" ht="12.75">
      <c r="A31" s="27" t="s">
        <v>20</v>
      </c>
      <c r="B31" t="s">
        <v>372</v>
      </c>
      <c r="C31" s="26">
        <v>21</v>
      </c>
      <c r="D31" s="31">
        <v>11</v>
      </c>
      <c r="E31" s="59">
        <f>SUM(C31:D31)</f>
        <v>32</v>
      </c>
      <c r="F31" s="42" t="s">
        <v>141</v>
      </c>
      <c r="G31" s="40" t="s">
        <v>142</v>
      </c>
      <c r="H31" s="132" t="s">
        <v>362</v>
      </c>
      <c r="I31" s="17" t="s">
        <v>216</v>
      </c>
      <c r="J31" s="81">
        <v>38</v>
      </c>
      <c r="K31" s="80" t="s">
        <v>113</v>
      </c>
      <c r="L31" s="50">
        <v>45162</v>
      </c>
      <c r="M31" t="s">
        <v>57</v>
      </c>
    </row>
    <row r="32" spans="1:13" ht="12.75">
      <c r="A32" s="27" t="s">
        <v>20</v>
      </c>
      <c r="B32" t="s">
        <v>373</v>
      </c>
      <c r="C32" s="26"/>
      <c r="D32" s="31"/>
      <c r="E32" s="59">
        <f>SUM(C32:D32)</f>
        <v>0</v>
      </c>
      <c r="F32" s="42" t="s">
        <v>141</v>
      </c>
      <c r="G32" s="40" t="s">
        <v>142</v>
      </c>
      <c r="H32" s="132" t="s">
        <v>362</v>
      </c>
      <c r="I32" s="17" t="s">
        <v>216</v>
      </c>
      <c r="J32" s="81">
        <v>32</v>
      </c>
      <c r="K32" s="80" t="s">
        <v>29</v>
      </c>
      <c r="L32" s="50"/>
      <c r="M32" t="s">
        <v>57</v>
      </c>
    </row>
    <row r="33" spans="1:13" ht="12.75">
      <c r="A33" s="27" t="s">
        <v>20</v>
      </c>
      <c r="B33" t="s">
        <v>374</v>
      </c>
      <c r="C33" s="26"/>
      <c r="D33" s="31"/>
      <c r="E33" s="59">
        <f>SUM(C33:D33)</f>
        <v>0</v>
      </c>
      <c r="F33" s="42" t="s">
        <v>141</v>
      </c>
      <c r="G33" s="40" t="s">
        <v>142</v>
      </c>
      <c r="H33" s="132" t="s">
        <v>362</v>
      </c>
      <c r="I33" s="17" t="s">
        <v>216</v>
      </c>
      <c r="J33" s="81">
        <v>39</v>
      </c>
      <c r="K33" s="80" t="s">
        <v>237</v>
      </c>
      <c r="L33" s="50">
        <v>2072.5</v>
      </c>
      <c r="M33" t="s">
        <v>57</v>
      </c>
    </row>
    <row r="34" spans="1:13" ht="12.75">
      <c r="A34" s="27" t="s">
        <v>20</v>
      </c>
      <c r="B34" t="s">
        <v>375</v>
      </c>
      <c r="C34" s="59" t="s">
        <v>96</v>
      </c>
      <c r="D34" s="59" t="s">
        <v>96</v>
      </c>
      <c r="E34" s="59" t="s">
        <v>96</v>
      </c>
      <c r="F34" s="42" t="s">
        <v>141</v>
      </c>
      <c r="G34" s="40" t="s">
        <v>142</v>
      </c>
      <c r="H34" s="132" t="s">
        <v>362</v>
      </c>
      <c r="I34" s="17" t="s">
        <v>216</v>
      </c>
      <c r="J34" s="169" t="s">
        <v>239</v>
      </c>
      <c r="K34" s="80" t="s">
        <v>42</v>
      </c>
      <c r="L34" s="50">
        <v>5537</v>
      </c>
      <c r="M34" t="s">
        <v>57</v>
      </c>
    </row>
    <row r="35" spans="1:13" ht="12.75">
      <c r="A35" s="27" t="s">
        <v>20</v>
      </c>
      <c r="B35" t="s">
        <v>376</v>
      </c>
      <c r="C35" s="59" t="s">
        <v>96</v>
      </c>
      <c r="D35" s="59" t="s">
        <v>96</v>
      </c>
      <c r="E35" s="59" t="s">
        <v>96</v>
      </c>
      <c r="F35" s="42" t="s">
        <v>141</v>
      </c>
      <c r="G35" s="40" t="s">
        <v>142</v>
      </c>
      <c r="H35" s="132" t="s">
        <v>362</v>
      </c>
      <c r="I35" s="17" t="s">
        <v>216</v>
      </c>
      <c r="J35" s="169" t="s">
        <v>239</v>
      </c>
      <c r="K35" s="80" t="s">
        <v>107</v>
      </c>
      <c r="L35" s="50">
        <v>1009.8</v>
      </c>
      <c r="M35" t="s">
        <v>57</v>
      </c>
    </row>
    <row r="36" spans="1:13" ht="12.75">
      <c r="A36" s="74" t="s">
        <v>20</v>
      </c>
      <c r="B36" t="s">
        <v>377</v>
      </c>
      <c r="C36" s="137" t="s">
        <v>96</v>
      </c>
      <c r="D36" s="137" t="s">
        <v>96</v>
      </c>
      <c r="E36" s="137" t="s">
        <v>96</v>
      </c>
      <c r="F36" s="138" t="s">
        <v>141</v>
      </c>
      <c r="G36" s="75" t="s">
        <v>142</v>
      </c>
      <c r="H36" s="132" t="s">
        <v>362</v>
      </c>
      <c r="I36" s="17" t="s">
        <v>216</v>
      </c>
      <c r="J36" s="169" t="s">
        <v>239</v>
      </c>
      <c r="K36" s="80" t="s">
        <v>108</v>
      </c>
      <c r="L36" s="69">
        <v>26.35</v>
      </c>
      <c r="M36" t="s">
        <v>57</v>
      </c>
    </row>
    <row r="37" spans="1:13" ht="12.75">
      <c r="A37" s="74" t="s">
        <v>20</v>
      </c>
      <c r="B37" t="s">
        <v>378</v>
      </c>
      <c r="C37" s="26"/>
      <c r="D37" s="31"/>
      <c r="E37" s="59">
        <f>SUM(C37:D37)</f>
        <v>0</v>
      </c>
      <c r="F37" s="42" t="s">
        <v>141</v>
      </c>
      <c r="G37" s="40" t="s">
        <v>142</v>
      </c>
      <c r="H37" s="247" t="s">
        <v>362</v>
      </c>
      <c r="I37" s="17" t="s">
        <v>216</v>
      </c>
      <c r="J37" s="220">
        <v>51</v>
      </c>
      <c r="K37" s="80" t="s">
        <v>295</v>
      </c>
      <c r="L37" s="69"/>
      <c r="M37" t="s">
        <v>57</v>
      </c>
    </row>
    <row r="38" spans="1:13" ht="12.75">
      <c r="A38" s="74" t="s">
        <v>20</v>
      </c>
      <c r="B38" t="s">
        <v>379</v>
      </c>
      <c r="C38" s="26"/>
      <c r="D38" s="31"/>
      <c r="E38" s="59">
        <f>SUM(C38:D38)</f>
        <v>0</v>
      </c>
      <c r="F38" s="42" t="s">
        <v>141</v>
      </c>
      <c r="G38" s="40" t="s">
        <v>142</v>
      </c>
      <c r="H38" s="247" t="s">
        <v>362</v>
      </c>
      <c r="I38" s="17" t="s">
        <v>216</v>
      </c>
      <c r="J38" s="220">
        <v>52</v>
      </c>
      <c r="K38" s="80" t="s">
        <v>299</v>
      </c>
      <c r="L38" s="69"/>
      <c r="M38" t="s">
        <v>57</v>
      </c>
    </row>
    <row r="39" spans="1:13" ht="12.75">
      <c r="A39" s="74" t="s">
        <v>20</v>
      </c>
      <c r="B39" t="s">
        <v>380</v>
      </c>
      <c r="C39" s="26">
        <v>2</v>
      </c>
      <c r="D39" s="31"/>
      <c r="E39" s="59">
        <f>SUM(C39:D39)</f>
        <v>2</v>
      </c>
      <c r="F39" s="42" t="s">
        <v>141</v>
      </c>
      <c r="G39" s="40" t="s">
        <v>142</v>
      </c>
      <c r="H39" s="247" t="s">
        <v>362</v>
      </c>
      <c r="I39" s="17" t="s">
        <v>216</v>
      </c>
      <c r="J39" s="220">
        <v>53</v>
      </c>
      <c r="K39" s="80" t="s">
        <v>304</v>
      </c>
      <c r="L39" s="69">
        <v>417.5</v>
      </c>
      <c r="M39" t="s">
        <v>57</v>
      </c>
    </row>
    <row r="40" spans="1:13" ht="12.75">
      <c r="A40" s="74" t="s">
        <v>20</v>
      </c>
      <c r="B40" t="s">
        <v>381</v>
      </c>
      <c r="C40" s="26"/>
      <c r="D40" s="31"/>
      <c r="E40" s="59">
        <f>SUM(C40:D40)</f>
        <v>0</v>
      </c>
      <c r="F40" s="42" t="s">
        <v>141</v>
      </c>
      <c r="G40" s="40" t="s">
        <v>142</v>
      </c>
      <c r="H40" s="247" t="s">
        <v>362</v>
      </c>
      <c r="I40" s="17" t="s">
        <v>216</v>
      </c>
      <c r="J40" s="220">
        <v>54</v>
      </c>
      <c r="K40" s="80" t="s">
        <v>306</v>
      </c>
      <c r="L40" s="69"/>
      <c r="M40" t="s">
        <v>57</v>
      </c>
    </row>
    <row r="41" spans="1:13" ht="12.75">
      <c r="A41" s="74" t="s">
        <v>20</v>
      </c>
      <c r="B41" t="s">
        <v>382</v>
      </c>
      <c r="C41" s="59" t="s">
        <v>96</v>
      </c>
      <c r="D41" s="59" t="s">
        <v>96</v>
      </c>
      <c r="E41" s="59" t="s">
        <v>96</v>
      </c>
      <c r="F41" s="42" t="s">
        <v>141</v>
      </c>
      <c r="G41" s="40" t="s">
        <v>142</v>
      </c>
      <c r="H41" s="249" t="s">
        <v>362</v>
      </c>
      <c r="I41" s="17" t="s">
        <v>216</v>
      </c>
      <c r="J41" s="169" t="s">
        <v>305</v>
      </c>
      <c r="K41" s="80" t="s">
        <v>296</v>
      </c>
      <c r="L41" s="69"/>
      <c r="M41" t="s">
        <v>57</v>
      </c>
    </row>
    <row r="42" spans="1:13" ht="12.75">
      <c r="A42" s="74" t="s">
        <v>20</v>
      </c>
      <c r="B42" t="s">
        <v>383</v>
      </c>
      <c r="C42" s="59" t="s">
        <v>96</v>
      </c>
      <c r="D42" s="59" t="s">
        <v>96</v>
      </c>
      <c r="E42" s="59" t="s">
        <v>96</v>
      </c>
      <c r="F42" s="42" t="s">
        <v>141</v>
      </c>
      <c r="G42" s="40" t="s">
        <v>142</v>
      </c>
      <c r="H42" s="249" t="s">
        <v>362</v>
      </c>
      <c r="I42" s="17" t="s">
        <v>216</v>
      </c>
      <c r="J42" s="169" t="s">
        <v>305</v>
      </c>
      <c r="K42" s="80" t="s">
        <v>297</v>
      </c>
      <c r="L42" s="69"/>
      <c r="M42" t="s">
        <v>57</v>
      </c>
    </row>
    <row r="43" spans="1:13" ht="13.5" thickBot="1">
      <c r="A43" s="74" t="s">
        <v>20</v>
      </c>
      <c r="B43" t="s">
        <v>384</v>
      </c>
      <c r="C43" s="137" t="s">
        <v>96</v>
      </c>
      <c r="D43" s="137" t="s">
        <v>96</v>
      </c>
      <c r="E43" s="137" t="s">
        <v>96</v>
      </c>
      <c r="F43" s="138" t="s">
        <v>141</v>
      </c>
      <c r="G43" s="75" t="s">
        <v>142</v>
      </c>
      <c r="H43" s="249" t="s">
        <v>362</v>
      </c>
      <c r="I43" s="17" t="s">
        <v>216</v>
      </c>
      <c r="J43" s="239" t="s">
        <v>305</v>
      </c>
      <c r="K43" s="80" t="s">
        <v>298</v>
      </c>
      <c r="L43" s="69"/>
      <c r="M43" t="s">
        <v>57</v>
      </c>
    </row>
    <row r="44" spans="1:13" ht="5.25" customHeight="1" thickBot="1">
      <c r="A44" s="234"/>
      <c r="B44" s="235"/>
      <c r="C44" s="230" t="s">
        <v>97</v>
      </c>
      <c r="D44" s="230" t="s">
        <v>97</v>
      </c>
      <c r="E44" s="230" t="s">
        <v>97</v>
      </c>
      <c r="F44" s="231" t="s">
        <v>97</v>
      </c>
      <c r="G44" s="243" t="s">
        <v>97</v>
      </c>
      <c r="H44" s="248"/>
      <c r="I44" s="245"/>
      <c r="J44" s="231"/>
      <c r="K44" s="230"/>
      <c r="L44" s="232" t="s">
        <v>97</v>
      </c>
      <c r="M44" s="233"/>
    </row>
    <row r="45" spans="1:13" ht="12.75">
      <c r="A45" s="83" t="s">
        <v>21</v>
      </c>
      <c r="B45" t="s">
        <v>165</v>
      </c>
      <c r="C45" s="116">
        <v>1</v>
      </c>
      <c r="D45" s="84">
        <v>3</v>
      </c>
      <c r="E45" s="117">
        <f aca="true" t="shared" si="2" ref="E45:E56">SUM(C45:D45)</f>
        <v>4</v>
      </c>
      <c r="F45" s="117">
        <v>11</v>
      </c>
      <c r="G45" s="86">
        <f aca="true" t="shared" si="3" ref="G45:G52">SUM(E45-F45)</f>
        <v>-7</v>
      </c>
      <c r="H45" s="247" t="s">
        <v>362</v>
      </c>
      <c r="I45" s="17" t="s">
        <v>320</v>
      </c>
      <c r="J45" s="130">
        <v>73</v>
      </c>
      <c r="K45" s="80" t="s">
        <v>321</v>
      </c>
      <c r="L45" s="72">
        <v>8180.95</v>
      </c>
      <c r="M45" t="s">
        <v>57</v>
      </c>
    </row>
    <row r="46" spans="1:13" ht="12.75">
      <c r="A46" s="27" t="s">
        <v>21</v>
      </c>
      <c r="B46" t="s">
        <v>166</v>
      </c>
      <c r="C46" s="26">
        <v>1</v>
      </c>
      <c r="D46" s="31">
        <v>1</v>
      </c>
      <c r="E46" s="59">
        <f t="shared" si="2"/>
        <v>2</v>
      </c>
      <c r="F46" s="59">
        <v>7</v>
      </c>
      <c r="G46" s="86">
        <f t="shared" si="3"/>
        <v>-5</v>
      </c>
      <c r="H46" s="247" t="s">
        <v>362</v>
      </c>
      <c r="I46" s="17" t="s">
        <v>323</v>
      </c>
      <c r="J46" s="81">
        <v>74</v>
      </c>
      <c r="K46" s="80" t="s">
        <v>129</v>
      </c>
      <c r="L46" s="50">
        <v>18791.9</v>
      </c>
      <c r="M46" t="s">
        <v>57</v>
      </c>
    </row>
    <row r="47" spans="1:13" ht="12.75">
      <c r="A47" s="27" t="s">
        <v>21</v>
      </c>
      <c r="B47" t="s">
        <v>167</v>
      </c>
      <c r="C47" s="26">
        <v>1</v>
      </c>
      <c r="D47" s="31">
        <v>2</v>
      </c>
      <c r="E47" s="59">
        <f t="shared" si="2"/>
        <v>3</v>
      </c>
      <c r="F47" s="59">
        <v>3</v>
      </c>
      <c r="G47" s="86">
        <f t="shared" si="3"/>
        <v>0</v>
      </c>
      <c r="H47" s="247" t="s">
        <v>362</v>
      </c>
      <c r="I47" s="17" t="s">
        <v>324</v>
      </c>
      <c r="J47" s="81">
        <v>75</v>
      </c>
      <c r="K47" s="80" t="s">
        <v>130</v>
      </c>
      <c r="L47" s="50"/>
      <c r="M47" t="s">
        <v>57</v>
      </c>
    </row>
    <row r="48" spans="1:13" ht="12.75">
      <c r="A48" s="27" t="s">
        <v>21</v>
      </c>
      <c r="B48" t="s">
        <v>168</v>
      </c>
      <c r="C48" s="26"/>
      <c r="D48" s="31"/>
      <c r="E48" s="59">
        <f t="shared" si="2"/>
        <v>0</v>
      </c>
      <c r="F48" s="59"/>
      <c r="G48" s="86">
        <f t="shared" si="3"/>
        <v>0</v>
      </c>
      <c r="H48" s="247" t="s">
        <v>362</v>
      </c>
      <c r="I48" s="17" t="s">
        <v>290</v>
      </c>
      <c r="J48" s="81">
        <v>76</v>
      </c>
      <c r="K48" s="80" t="s">
        <v>131</v>
      </c>
      <c r="L48" s="50"/>
      <c r="M48" t="s">
        <v>57</v>
      </c>
    </row>
    <row r="49" spans="1:13" ht="12.75">
      <c r="A49" s="27" t="s">
        <v>21</v>
      </c>
      <c r="B49" t="s">
        <v>312</v>
      </c>
      <c r="C49" s="26"/>
      <c r="D49" s="31">
        <v>1</v>
      </c>
      <c r="E49" s="59">
        <f t="shared" si="2"/>
        <v>1</v>
      </c>
      <c r="F49" s="59">
        <v>5</v>
      </c>
      <c r="G49" s="86">
        <f t="shared" si="3"/>
        <v>-4</v>
      </c>
      <c r="H49" s="247" t="s">
        <v>362</v>
      </c>
      <c r="I49" s="17" t="s">
        <v>325</v>
      </c>
      <c r="J49" s="81">
        <v>55</v>
      </c>
      <c r="K49" s="80" t="s">
        <v>326</v>
      </c>
      <c r="L49" s="50">
        <v>16395</v>
      </c>
      <c r="M49" t="s">
        <v>57</v>
      </c>
    </row>
    <row r="50" spans="1:13" ht="12.75">
      <c r="A50" s="27" t="s">
        <v>21</v>
      </c>
      <c r="B50" t="s">
        <v>313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7" t="s">
        <v>362</v>
      </c>
      <c r="I50" s="17" t="s">
        <v>327</v>
      </c>
      <c r="J50" s="81">
        <v>56</v>
      </c>
      <c r="K50" s="80" t="s">
        <v>328</v>
      </c>
      <c r="L50" s="50"/>
      <c r="M50" t="s">
        <v>57</v>
      </c>
    </row>
    <row r="51" spans="1:13" ht="12.75">
      <c r="A51" s="27" t="s">
        <v>21</v>
      </c>
      <c r="B51" t="s">
        <v>314</v>
      </c>
      <c r="C51" s="26"/>
      <c r="D51" s="31"/>
      <c r="E51" s="59">
        <f t="shared" si="2"/>
        <v>0</v>
      </c>
      <c r="F51" s="25">
        <v>2</v>
      </c>
      <c r="G51" s="86">
        <f t="shared" si="3"/>
        <v>-2</v>
      </c>
      <c r="H51" s="247" t="s">
        <v>362</v>
      </c>
      <c r="I51" s="17" t="s">
        <v>329</v>
      </c>
      <c r="J51" s="81">
        <v>57</v>
      </c>
      <c r="K51" s="80" t="s">
        <v>330</v>
      </c>
      <c r="L51" s="50"/>
      <c r="M51" t="s">
        <v>57</v>
      </c>
    </row>
    <row r="52" spans="1:13" ht="13.5" thickBot="1">
      <c r="A52" s="74" t="s">
        <v>21</v>
      </c>
      <c r="B52" t="s">
        <v>315</v>
      </c>
      <c r="C52" s="140"/>
      <c r="D52" s="73"/>
      <c r="E52" s="137">
        <f t="shared" si="2"/>
        <v>0</v>
      </c>
      <c r="F52" s="137">
        <v>1</v>
      </c>
      <c r="G52" s="100">
        <f t="shared" si="3"/>
        <v>-1</v>
      </c>
      <c r="H52" s="247" t="s">
        <v>362</v>
      </c>
      <c r="I52" s="17" t="s">
        <v>291</v>
      </c>
      <c r="J52" s="139">
        <v>58</v>
      </c>
      <c r="K52" s="80" t="s">
        <v>331</v>
      </c>
      <c r="L52" s="69"/>
      <c r="M52" t="s">
        <v>57</v>
      </c>
    </row>
    <row r="53" spans="1:13" ht="5.25" customHeight="1" thickBot="1">
      <c r="A53" s="234"/>
      <c r="B53" s="236"/>
      <c r="C53" s="230" t="s">
        <v>97</v>
      </c>
      <c r="D53" s="230" t="s">
        <v>97</v>
      </c>
      <c r="E53" s="230" t="s">
        <v>97</v>
      </c>
      <c r="F53" s="231" t="s">
        <v>97</v>
      </c>
      <c r="G53" s="243" t="s">
        <v>97</v>
      </c>
      <c r="H53" s="248"/>
      <c r="I53" s="237"/>
      <c r="J53" s="231"/>
      <c r="K53" s="238"/>
      <c r="L53" s="232" t="s">
        <v>97</v>
      </c>
      <c r="M53" s="233"/>
    </row>
    <row r="54" spans="1:13" ht="15">
      <c r="A54" s="83" t="s">
        <v>22</v>
      </c>
      <c r="B54" s="221" t="s">
        <v>332</v>
      </c>
      <c r="C54" s="116"/>
      <c r="D54" s="84">
        <v>1</v>
      </c>
      <c r="E54" s="117">
        <f t="shared" si="2"/>
        <v>1</v>
      </c>
      <c r="F54" s="117">
        <v>2</v>
      </c>
      <c r="G54" s="86">
        <f>SUM(E54-F54)</f>
        <v>-1</v>
      </c>
      <c r="H54" s="247" t="s">
        <v>360</v>
      </c>
      <c r="I54" s="17" t="s">
        <v>218</v>
      </c>
      <c r="J54" s="130">
        <v>11</v>
      </c>
      <c r="K54" s="80" t="s">
        <v>30</v>
      </c>
      <c r="L54" s="72">
        <v>1200.01</v>
      </c>
      <c r="M54" t="s">
        <v>57</v>
      </c>
    </row>
    <row r="55" spans="1:13" ht="15">
      <c r="A55" s="27" t="s">
        <v>22</v>
      </c>
      <c r="B55" s="221" t="s">
        <v>385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7" t="s">
        <v>362</v>
      </c>
      <c r="I55" s="70" t="s">
        <v>290</v>
      </c>
      <c r="J55" s="81">
        <v>45</v>
      </c>
      <c r="K55" s="80" t="s">
        <v>132</v>
      </c>
      <c r="L55" s="50"/>
      <c r="M55" t="s">
        <v>57</v>
      </c>
    </row>
    <row r="56" spans="1:13" ht="15.75" thickBot="1">
      <c r="A56" s="74" t="s">
        <v>22</v>
      </c>
      <c r="B56" s="221" t="s">
        <v>386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7" t="s">
        <v>362</v>
      </c>
      <c r="I56" s="17" t="s">
        <v>291</v>
      </c>
      <c r="J56" s="139">
        <v>59</v>
      </c>
      <c r="K56" s="80" t="s">
        <v>333</v>
      </c>
      <c r="L56" s="69"/>
      <c r="M56" t="s">
        <v>57</v>
      </c>
    </row>
    <row r="57" spans="1:13" ht="5.25" customHeight="1" thickBot="1">
      <c r="A57" s="234"/>
      <c r="B57" s="236"/>
      <c r="C57" s="230" t="s">
        <v>97</v>
      </c>
      <c r="D57" s="230" t="s">
        <v>97</v>
      </c>
      <c r="E57" s="230" t="s">
        <v>97</v>
      </c>
      <c r="F57" s="231" t="s">
        <v>97</v>
      </c>
      <c r="G57" s="243" t="s">
        <v>97</v>
      </c>
      <c r="H57" s="248"/>
      <c r="I57" s="237"/>
      <c r="J57" s="231"/>
      <c r="K57" s="238"/>
      <c r="L57" s="232" t="s">
        <v>97</v>
      </c>
      <c r="M57" s="233"/>
    </row>
    <row r="58" spans="1:13" ht="12.75">
      <c r="A58" s="83" t="s">
        <v>23</v>
      </c>
      <c r="B58" t="s">
        <v>223</v>
      </c>
      <c r="C58" s="116">
        <v>1</v>
      </c>
      <c r="D58" s="84">
        <v>3</v>
      </c>
      <c r="E58" s="117">
        <f aca="true" t="shared" si="4" ref="E58:E68">SUM(C58:D58)</f>
        <v>4</v>
      </c>
      <c r="F58" s="141">
        <v>8</v>
      </c>
      <c r="G58" s="86">
        <f>SUM(E60+E59+E58-F58)</f>
        <v>-1</v>
      </c>
      <c r="H58" s="247" t="s">
        <v>360</v>
      </c>
      <c r="I58" s="17" t="s">
        <v>222</v>
      </c>
      <c r="J58" s="130">
        <v>2</v>
      </c>
      <c r="K58" s="17" t="s">
        <v>230</v>
      </c>
      <c r="L58" s="72">
        <v>1547.63</v>
      </c>
      <c r="M58" t="s">
        <v>57</v>
      </c>
    </row>
    <row r="59" spans="1:13" ht="12.75">
      <c r="A59" s="27" t="s">
        <v>23</v>
      </c>
      <c r="B59" t="s">
        <v>219</v>
      </c>
      <c r="C59" s="26">
        <v>3</v>
      </c>
      <c r="D59" s="31"/>
      <c r="E59" s="59">
        <f t="shared" si="4"/>
        <v>3</v>
      </c>
      <c r="F59" s="42" t="s">
        <v>141</v>
      </c>
      <c r="G59" s="40" t="s">
        <v>236</v>
      </c>
      <c r="H59" s="247" t="s">
        <v>360</v>
      </c>
      <c r="I59" s="17" t="s">
        <v>222</v>
      </c>
      <c r="J59" s="81">
        <v>6</v>
      </c>
      <c r="K59" s="80" t="s">
        <v>231</v>
      </c>
      <c r="L59" s="50">
        <v>783.45</v>
      </c>
      <c r="M59" t="s">
        <v>57</v>
      </c>
    </row>
    <row r="60" spans="1:255" ht="12.75">
      <c r="A60" s="27" t="s">
        <v>23</v>
      </c>
      <c r="B60" t="s">
        <v>220</v>
      </c>
      <c r="C60" s="26"/>
      <c r="D60" s="31"/>
      <c r="E60" s="59">
        <f t="shared" si="4"/>
        <v>0</v>
      </c>
      <c r="F60" s="42" t="s">
        <v>141</v>
      </c>
      <c r="G60" s="40" t="s">
        <v>236</v>
      </c>
      <c r="H60" s="247" t="s">
        <v>360</v>
      </c>
      <c r="I60" s="17" t="s">
        <v>222</v>
      </c>
      <c r="J60" s="81">
        <v>16</v>
      </c>
      <c r="K60" s="80" t="s">
        <v>232</v>
      </c>
      <c r="L60" s="50"/>
      <c r="M60" t="s">
        <v>57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23</v>
      </c>
      <c r="B61" t="s">
        <v>221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7" t="s">
        <v>361</v>
      </c>
      <c r="I61" s="17" t="s">
        <v>229</v>
      </c>
      <c r="J61" s="81">
        <v>25</v>
      </c>
      <c r="K61" s="80" t="s">
        <v>233</v>
      </c>
      <c r="L61" s="50"/>
      <c r="M61" t="s">
        <v>57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23</v>
      </c>
      <c r="B62" t="s">
        <v>387</v>
      </c>
      <c r="C62" s="26"/>
      <c r="D62" s="31">
        <v>2</v>
      </c>
      <c r="E62" s="168">
        <f t="shared" si="4"/>
        <v>2</v>
      </c>
      <c r="F62" s="25">
        <v>2</v>
      </c>
      <c r="G62" s="40">
        <f>SUM(E62+E64-F62)</f>
        <v>0</v>
      </c>
      <c r="H62" s="247" t="s">
        <v>362</v>
      </c>
      <c r="I62" s="17" t="s">
        <v>334</v>
      </c>
      <c r="J62" s="81">
        <v>26</v>
      </c>
      <c r="K62" s="17" t="s">
        <v>234</v>
      </c>
      <c r="L62" s="50"/>
      <c r="M62" t="s">
        <v>57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23</v>
      </c>
      <c r="B63" t="s">
        <v>388</v>
      </c>
      <c r="C63" s="140"/>
      <c r="D63" s="73">
        <v>2</v>
      </c>
      <c r="E63" s="168">
        <f t="shared" si="4"/>
        <v>2</v>
      </c>
      <c r="F63" s="25">
        <v>3</v>
      </c>
      <c r="G63" s="40">
        <f>SUM(E68+E63-F63)</f>
        <v>-1</v>
      </c>
      <c r="H63" s="247" t="s">
        <v>362</v>
      </c>
      <c r="I63" s="17" t="s">
        <v>336</v>
      </c>
      <c r="J63" s="139">
        <v>28</v>
      </c>
      <c r="K63" s="17" t="s">
        <v>335</v>
      </c>
      <c r="L63" s="69">
        <v>6169.2</v>
      </c>
      <c r="M63" t="s">
        <v>57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4" t="s">
        <v>23</v>
      </c>
      <c r="B64" t="s">
        <v>389</v>
      </c>
      <c r="C64" s="140"/>
      <c r="D64" s="73"/>
      <c r="E64" s="137">
        <f t="shared" si="4"/>
        <v>0</v>
      </c>
      <c r="F64" s="42" t="s">
        <v>141</v>
      </c>
      <c r="G64" s="40" t="s">
        <v>357</v>
      </c>
      <c r="H64" s="247" t="s">
        <v>362</v>
      </c>
      <c r="I64" s="17" t="s">
        <v>334</v>
      </c>
      <c r="J64" s="139">
        <v>27</v>
      </c>
      <c r="K64" s="80" t="s">
        <v>235</v>
      </c>
      <c r="L64" s="69"/>
      <c r="M64" t="s">
        <v>57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4" t="s">
        <v>23</v>
      </c>
      <c r="B65" t="s">
        <v>390</v>
      </c>
      <c r="C65" s="59" t="s">
        <v>96</v>
      </c>
      <c r="D65" s="59" t="s">
        <v>96</v>
      </c>
      <c r="E65" s="59" t="s">
        <v>96</v>
      </c>
      <c r="F65" s="59" t="s">
        <v>96</v>
      </c>
      <c r="G65" s="168" t="s">
        <v>96</v>
      </c>
      <c r="H65" s="249" t="s">
        <v>362</v>
      </c>
      <c r="I65" s="17" t="s">
        <v>334</v>
      </c>
      <c r="J65" s="139">
        <v>27</v>
      </c>
      <c r="K65" s="80" t="s">
        <v>341</v>
      </c>
      <c r="L65" s="69"/>
      <c r="M65" t="s">
        <v>57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4" t="s">
        <v>23</v>
      </c>
      <c r="B66" t="s">
        <v>376</v>
      </c>
      <c r="C66" s="59" t="s">
        <v>96</v>
      </c>
      <c r="D66" s="59" t="s">
        <v>96</v>
      </c>
      <c r="E66" s="59" t="s">
        <v>96</v>
      </c>
      <c r="F66" s="59" t="s">
        <v>96</v>
      </c>
      <c r="G66" s="168" t="s">
        <v>96</v>
      </c>
      <c r="H66" s="249" t="s">
        <v>362</v>
      </c>
      <c r="I66" s="17" t="s">
        <v>334</v>
      </c>
      <c r="J66" s="139">
        <v>27</v>
      </c>
      <c r="K66" s="80" t="s">
        <v>249</v>
      </c>
      <c r="L66" s="69"/>
      <c r="M66" t="s">
        <v>57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4" t="s">
        <v>23</v>
      </c>
      <c r="B67" t="s">
        <v>391</v>
      </c>
      <c r="C67" s="137" t="s">
        <v>96</v>
      </c>
      <c r="D67" s="137" t="s">
        <v>96</v>
      </c>
      <c r="E67" s="137" t="s">
        <v>96</v>
      </c>
      <c r="F67" s="59" t="s">
        <v>96</v>
      </c>
      <c r="G67" s="168" t="s">
        <v>96</v>
      </c>
      <c r="H67" s="249" t="s">
        <v>362</v>
      </c>
      <c r="I67" s="17" t="s">
        <v>334</v>
      </c>
      <c r="J67" s="139">
        <v>27</v>
      </c>
      <c r="K67" s="80" t="s">
        <v>250</v>
      </c>
      <c r="L67" s="69"/>
      <c r="M67" t="s">
        <v>57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4" t="s">
        <v>23</v>
      </c>
      <c r="B68" t="s">
        <v>392</v>
      </c>
      <c r="C68" s="140"/>
      <c r="D68" s="73"/>
      <c r="E68" s="137">
        <f t="shared" si="4"/>
        <v>0</v>
      </c>
      <c r="F68" s="42" t="s">
        <v>141</v>
      </c>
      <c r="G68" s="40" t="s">
        <v>356</v>
      </c>
      <c r="H68" s="132" t="s">
        <v>362</v>
      </c>
      <c r="I68" s="17" t="s">
        <v>336</v>
      </c>
      <c r="J68" s="139">
        <v>29</v>
      </c>
      <c r="K68" s="80" t="s">
        <v>337</v>
      </c>
      <c r="L68" s="69"/>
      <c r="M68" t="s">
        <v>57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4" t="s">
        <v>23</v>
      </c>
      <c r="B69" t="s">
        <v>393</v>
      </c>
      <c r="C69" s="59" t="s">
        <v>96</v>
      </c>
      <c r="D69" s="59" t="s">
        <v>96</v>
      </c>
      <c r="E69" s="59" t="s">
        <v>96</v>
      </c>
      <c r="F69" s="59" t="s">
        <v>96</v>
      </c>
      <c r="G69" s="168" t="s">
        <v>96</v>
      </c>
      <c r="H69" s="249" t="s">
        <v>362</v>
      </c>
      <c r="I69" s="17" t="s">
        <v>336</v>
      </c>
      <c r="J69" s="139">
        <v>29</v>
      </c>
      <c r="K69" s="80" t="s">
        <v>340</v>
      </c>
      <c r="L69" s="69"/>
      <c r="M69" t="s">
        <v>57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4" t="s">
        <v>23</v>
      </c>
      <c r="B70" t="s">
        <v>394</v>
      </c>
      <c r="C70" s="59" t="s">
        <v>96</v>
      </c>
      <c r="D70" s="59" t="s">
        <v>96</v>
      </c>
      <c r="E70" s="59" t="s">
        <v>96</v>
      </c>
      <c r="F70" s="59" t="s">
        <v>96</v>
      </c>
      <c r="G70" s="168" t="s">
        <v>96</v>
      </c>
      <c r="H70" s="249" t="s">
        <v>362</v>
      </c>
      <c r="I70" s="17" t="s">
        <v>336</v>
      </c>
      <c r="J70" s="139">
        <v>29</v>
      </c>
      <c r="K70" s="80" t="s">
        <v>338</v>
      </c>
      <c r="L70" s="69"/>
      <c r="M70" t="s">
        <v>57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4" t="s">
        <v>23</v>
      </c>
      <c r="B71" t="s">
        <v>384</v>
      </c>
      <c r="C71" s="137" t="s">
        <v>96</v>
      </c>
      <c r="D71" s="137" t="s">
        <v>96</v>
      </c>
      <c r="E71" s="137" t="s">
        <v>96</v>
      </c>
      <c r="F71" s="137" t="s">
        <v>96</v>
      </c>
      <c r="G71" s="244" t="s">
        <v>96</v>
      </c>
      <c r="H71" s="249" t="s">
        <v>362</v>
      </c>
      <c r="I71" s="17" t="s">
        <v>336</v>
      </c>
      <c r="J71" s="139">
        <v>29</v>
      </c>
      <c r="K71" s="80" t="s">
        <v>339</v>
      </c>
      <c r="L71" s="69"/>
      <c r="M71" t="s">
        <v>57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4"/>
      <c r="B72" s="235"/>
      <c r="C72" s="230" t="s">
        <v>97</v>
      </c>
      <c r="D72" s="240" t="s">
        <v>97</v>
      </c>
      <c r="E72" s="230" t="s">
        <v>97</v>
      </c>
      <c r="F72" s="231" t="s">
        <v>97</v>
      </c>
      <c r="G72" s="243" t="s">
        <v>97</v>
      </c>
      <c r="H72" s="248"/>
      <c r="I72" s="245"/>
      <c r="J72" s="231"/>
      <c r="K72" s="241"/>
      <c r="L72" s="232" t="s">
        <v>97</v>
      </c>
      <c r="M72" s="233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3" t="s">
        <v>49</v>
      </c>
      <c r="B73" t="s">
        <v>126</v>
      </c>
      <c r="C73" s="116"/>
      <c r="D73" s="84"/>
      <c r="E73" s="117">
        <f>SUM(C73:D73)</f>
        <v>0</v>
      </c>
      <c r="F73" s="141"/>
      <c r="G73" s="86">
        <f>SUM(E74+E73-F73)</f>
        <v>0</v>
      </c>
      <c r="H73" s="247" t="s">
        <v>362</v>
      </c>
      <c r="I73" s="17" t="s">
        <v>95</v>
      </c>
      <c r="J73" s="130">
        <v>70</v>
      </c>
      <c r="K73" s="17" t="s">
        <v>50</v>
      </c>
      <c r="L73" s="72">
        <v>0</v>
      </c>
      <c r="M73" t="s">
        <v>57</v>
      </c>
    </row>
    <row r="74" spans="1:13" ht="12.75">
      <c r="A74" s="27" t="s">
        <v>114</v>
      </c>
      <c r="B74" t="s">
        <v>395</v>
      </c>
      <c r="C74" s="26"/>
      <c r="D74" s="31"/>
      <c r="E74" s="59">
        <f>SUM(C74:D74)</f>
        <v>0</v>
      </c>
      <c r="F74" s="42" t="s">
        <v>141</v>
      </c>
      <c r="G74" s="40" t="s">
        <v>145</v>
      </c>
      <c r="H74" s="247" t="s">
        <v>362</v>
      </c>
      <c r="I74" s="17" t="s">
        <v>95</v>
      </c>
      <c r="J74" s="81">
        <v>33</v>
      </c>
      <c r="K74" s="80" t="s">
        <v>83</v>
      </c>
      <c r="L74" s="50"/>
      <c r="M74" t="s">
        <v>57</v>
      </c>
    </row>
    <row r="75" spans="1:13" ht="12.75">
      <c r="A75" s="27" t="s">
        <v>49</v>
      </c>
      <c r="B75" t="s">
        <v>210</v>
      </c>
      <c r="C75" s="59" t="s">
        <v>96</v>
      </c>
      <c r="D75" s="59" t="s">
        <v>96</v>
      </c>
      <c r="E75" s="59" t="s">
        <v>96</v>
      </c>
      <c r="F75" s="42" t="s">
        <v>141</v>
      </c>
      <c r="G75" s="40" t="s">
        <v>248</v>
      </c>
      <c r="H75" s="249" t="s">
        <v>362</v>
      </c>
      <c r="I75" s="17" t="s">
        <v>216</v>
      </c>
      <c r="J75" s="81">
        <v>33</v>
      </c>
      <c r="K75" s="80" t="s">
        <v>42</v>
      </c>
      <c r="L75" s="50"/>
      <c r="M75" t="s">
        <v>57</v>
      </c>
    </row>
    <row r="76" spans="1:13" ht="12.75">
      <c r="A76" s="27" t="s">
        <v>49</v>
      </c>
      <c r="B76" t="s">
        <v>211</v>
      </c>
      <c r="C76" s="59" t="s">
        <v>96</v>
      </c>
      <c r="D76" s="59" t="s">
        <v>96</v>
      </c>
      <c r="E76" s="59" t="s">
        <v>96</v>
      </c>
      <c r="F76" s="42" t="s">
        <v>141</v>
      </c>
      <c r="G76" s="40" t="s">
        <v>145</v>
      </c>
      <c r="H76" s="249" t="s">
        <v>362</v>
      </c>
      <c r="I76" s="17" t="s">
        <v>95</v>
      </c>
      <c r="J76" s="81">
        <v>33</v>
      </c>
      <c r="K76" s="80" t="s">
        <v>115</v>
      </c>
      <c r="L76" s="50"/>
      <c r="M76" t="s">
        <v>57</v>
      </c>
    </row>
    <row r="77" spans="1:13" ht="13.5" thickBot="1">
      <c r="A77" s="74" t="s">
        <v>49</v>
      </c>
      <c r="B77" t="s">
        <v>212</v>
      </c>
      <c r="C77" s="137" t="s">
        <v>96</v>
      </c>
      <c r="D77" s="137" t="s">
        <v>96</v>
      </c>
      <c r="E77" s="137" t="s">
        <v>96</v>
      </c>
      <c r="F77" s="138" t="s">
        <v>141</v>
      </c>
      <c r="G77" s="75" t="s">
        <v>145</v>
      </c>
      <c r="H77" s="249" t="s">
        <v>362</v>
      </c>
      <c r="I77" s="17" t="s">
        <v>95</v>
      </c>
      <c r="J77" s="139">
        <v>33</v>
      </c>
      <c r="K77" s="80" t="s">
        <v>116</v>
      </c>
      <c r="L77" s="69"/>
      <c r="M77" t="s">
        <v>57</v>
      </c>
    </row>
    <row r="78" spans="1:13" s="28" customFormat="1" ht="5.25" customHeight="1" thickBot="1">
      <c r="A78" s="234"/>
      <c r="B78" s="235"/>
      <c r="C78" s="242" t="s">
        <v>97</v>
      </c>
      <c r="D78" s="242" t="s">
        <v>97</v>
      </c>
      <c r="E78" s="242" t="s">
        <v>97</v>
      </c>
      <c r="F78" s="231" t="s">
        <v>97</v>
      </c>
      <c r="G78" s="243" t="s">
        <v>97</v>
      </c>
      <c r="H78" s="248"/>
      <c r="I78" s="245"/>
      <c r="J78" s="231"/>
      <c r="K78" s="230"/>
      <c r="L78" s="232" t="s">
        <v>97</v>
      </c>
      <c r="M78" s="233"/>
    </row>
    <row r="79" spans="1:13" ht="13.5" thickBot="1">
      <c r="A79" s="83" t="s">
        <v>169</v>
      </c>
      <c r="B79" t="s">
        <v>170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362</v>
      </c>
      <c r="I79" s="17" t="s">
        <v>240</v>
      </c>
      <c r="J79" s="130">
        <v>87</v>
      </c>
      <c r="K79" s="80" t="s">
        <v>172</v>
      </c>
      <c r="L79" s="72"/>
      <c r="M79" t="s">
        <v>57</v>
      </c>
    </row>
    <row r="80" spans="1:13" ht="12.75">
      <c r="A80" s="17"/>
      <c r="C80" s="35">
        <f>SUM(C4:C79)</f>
        <v>58</v>
      </c>
      <c r="D80" s="35">
        <f>SUM(D4:D79)</f>
        <v>40</v>
      </c>
      <c r="E80" s="35">
        <f>SUM(E4:E79)</f>
        <v>98</v>
      </c>
      <c r="F80" s="35">
        <f>SUM(F4:F79)</f>
        <v>134</v>
      </c>
      <c r="G80" s="35">
        <f>SUM(G4+G5+G6+G7+G8+G9+G11+G14+G15+G16+G17+G18+G20+G21+G22+G23+G25+G30+G45+G46+G47+G48+G49+G50+G51+G52+G54+G55+G56+G58+G61+G62+G63+G73+G79)</f>
        <v>-36</v>
      </c>
      <c r="K80" s="23" t="s">
        <v>98</v>
      </c>
      <c r="L80" s="15">
        <f>SUM(L4:L79)</f>
        <v>146914.98000000004</v>
      </c>
      <c r="M80" t="s">
        <v>57</v>
      </c>
    </row>
    <row r="81" spans="1:2" ht="12.75">
      <c r="A81" s="322"/>
      <c r="B81" s="323"/>
    </row>
    <row r="82" spans="1:12" ht="13.5" thickBot="1">
      <c r="A82" s="305">
        <v>40840</v>
      </c>
      <c r="B82" s="37" t="s">
        <v>636</v>
      </c>
      <c r="E82"/>
      <c r="F82" s="4"/>
      <c r="I82" s="4"/>
      <c r="J82" s="4"/>
      <c r="L82" s="4" t="s">
        <v>56</v>
      </c>
    </row>
    <row r="83" spans="1:13" ht="12.75">
      <c r="A83" s="303">
        <v>40918</v>
      </c>
      <c r="B83" s="38" t="s">
        <v>637</v>
      </c>
      <c r="D83" s="118"/>
      <c r="E83" s="223" t="s">
        <v>38</v>
      </c>
      <c r="F83" s="148">
        <f>SUM(F14+F18+F20+F21+F22+F23+F54+F58)</f>
        <v>39</v>
      </c>
      <c r="I83" s="14"/>
      <c r="J83" s="14"/>
      <c r="K83" s="225" t="s">
        <v>38</v>
      </c>
      <c r="L83" s="154">
        <f>SUM(L14+L18+L19+L20+L21+L22+L23+L54+L58+L59+L60)</f>
        <v>18828.36</v>
      </c>
      <c r="M83" s="111" t="s">
        <v>57</v>
      </c>
    </row>
    <row r="84" spans="2:13" ht="12.75">
      <c r="B84" s="5" t="s">
        <v>358</v>
      </c>
      <c r="D84" s="121"/>
      <c r="E84" s="224" t="s">
        <v>39</v>
      </c>
      <c r="F84" s="149">
        <f>SUM(F15+F25+F61)</f>
        <v>6</v>
      </c>
      <c r="I84" s="14"/>
      <c r="J84" s="14"/>
      <c r="K84" s="226" t="s">
        <v>39</v>
      </c>
      <c r="L84" s="155">
        <f>SUM(L15+L25+L26+L27+L28+L61)</f>
        <v>9265.6</v>
      </c>
      <c r="M84" s="156" t="s">
        <v>57</v>
      </c>
    </row>
    <row r="85" spans="2:13" ht="13.5" thickBot="1">
      <c r="B85" s="13"/>
      <c r="D85" s="121"/>
      <c r="E85" s="224" t="s">
        <v>40</v>
      </c>
      <c r="F85" s="150">
        <f>SUM(F16+F17+F30+F45+F46+F47+F48+F49+F50+F51+F52+F55+F56+F62+F63+F73+F79)</f>
        <v>85</v>
      </c>
      <c r="H85" s="1"/>
      <c r="I85" s="14"/>
      <c r="J85" s="14"/>
      <c r="K85" s="226" t="s">
        <v>40</v>
      </c>
      <c r="L85" s="155">
        <f>SUM(L16+L17+L30+L31+L32+L33+L34+L35+L36+L37+L38+L39+L40+L41+L42+L43+L45+L46+L47+L48+L49+L50+L51+L52+L55+L56+L62+L63+L64+L65+L66+L67+L68+L69+L70+L71+L73+L74+L75+L76+L77+L79)</f>
        <v>112753.73</v>
      </c>
      <c r="M85" s="156" t="s">
        <v>57</v>
      </c>
    </row>
    <row r="86" spans="1:13" ht="13.5" thickBot="1">
      <c r="A86" s="195"/>
      <c r="B86" s="306" t="s">
        <v>257</v>
      </c>
      <c r="C86" s="70"/>
      <c r="D86" s="151"/>
      <c r="E86" s="152" t="s">
        <v>43</v>
      </c>
      <c r="F86" s="153">
        <f>SUM(F83:F85)</f>
        <v>130</v>
      </c>
      <c r="I86" s="15"/>
      <c r="J86" s="15"/>
      <c r="K86" s="157" t="s">
        <v>43</v>
      </c>
      <c r="L86" s="158">
        <f>SUM(L83:L85)</f>
        <v>140847.69</v>
      </c>
      <c r="M86" s="159" t="s">
        <v>57</v>
      </c>
    </row>
    <row r="87" spans="1:7" ht="12.75">
      <c r="A87" s="308" t="s">
        <v>251</v>
      </c>
      <c r="B87" s="309" t="s">
        <v>254</v>
      </c>
      <c r="C87" s="310">
        <f>SUM(F15+F16+F17+F25+F30+F45+F46+F47+F48+F49+F50+F51+F52+F55+F56+F79)</f>
        <v>86</v>
      </c>
      <c r="D87" s="17"/>
      <c r="F87" s="2"/>
      <c r="G87" s="2"/>
    </row>
    <row r="88" spans="1:7" ht="12.75">
      <c r="A88" s="311" t="s">
        <v>252</v>
      </c>
      <c r="B88" s="307" t="s">
        <v>253</v>
      </c>
      <c r="C88" s="312">
        <f>SUM(F14+F18+F20+F21+F22+F23+F54)</f>
        <v>31</v>
      </c>
      <c r="D88" s="17"/>
      <c r="F88" s="2"/>
      <c r="G88" s="2"/>
    </row>
    <row r="89" spans="1:7" ht="12.75">
      <c r="A89" s="311" t="s">
        <v>255</v>
      </c>
      <c r="B89" s="307" t="s">
        <v>256</v>
      </c>
      <c r="C89" s="312">
        <f>SUM(F58+F61+F62+F63)</f>
        <v>13</v>
      </c>
      <c r="D89" s="17"/>
      <c r="F89" s="3"/>
      <c r="G89" s="3"/>
    </row>
    <row r="90" spans="1:3" ht="13.5" thickBot="1">
      <c r="A90" s="313" t="s">
        <v>506</v>
      </c>
      <c r="B90" s="314" t="s">
        <v>507</v>
      </c>
      <c r="C90" s="315">
        <f>SUM(F4:F7)</f>
        <v>1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Mai  2011</oddHeader>
    <oddFooter>&amp;R&amp;8&amp;U&amp;F&amp;A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8515625" style="8" customWidth="1"/>
    <col min="3" max="3" width="39.8515625" style="8" bestFit="1" customWidth="1"/>
  </cols>
  <sheetData>
    <row r="1" spans="1:3" ht="12.75">
      <c r="A1" s="4" t="s">
        <v>71</v>
      </c>
      <c r="B1" s="4" t="s">
        <v>6</v>
      </c>
      <c r="C1" s="4" t="s">
        <v>70</v>
      </c>
    </row>
    <row r="2" spans="1:3" ht="12.75">
      <c r="A2" s="4" t="s">
        <v>72</v>
      </c>
      <c r="B2" s="16"/>
      <c r="C2" s="16"/>
    </row>
    <row r="3" spans="1:3" ht="3.75" customHeight="1">
      <c r="A3" s="4"/>
      <c r="B3" s="16"/>
      <c r="C3" s="16"/>
    </row>
    <row r="4" spans="1:3" ht="12.75">
      <c r="A4" s="1" t="s">
        <v>524</v>
      </c>
      <c r="B4" t="s">
        <v>525</v>
      </c>
      <c r="C4" t="s">
        <v>439</v>
      </c>
    </row>
    <row r="5" spans="1:3" ht="12.75">
      <c r="A5" s="1" t="s">
        <v>524</v>
      </c>
      <c r="B5" t="s">
        <v>525</v>
      </c>
      <c r="C5" t="s">
        <v>439</v>
      </c>
    </row>
    <row r="6" spans="1:3" ht="12.75">
      <c r="A6" s="1" t="s">
        <v>526</v>
      </c>
      <c r="B6" t="s">
        <v>401</v>
      </c>
      <c r="C6" t="s">
        <v>426</v>
      </c>
    </row>
    <row r="7" spans="1:3" ht="12.75">
      <c r="A7" s="1" t="s">
        <v>526</v>
      </c>
      <c r="B7" t="s">
        <v>401</v>
      </c>
      <c r="C7" t="s">
        <v>527</v>
      </c>
    </row>
    <row r="8" spans="1:3" ht="12.75">
      <c r="A8" s="1" t="s">
        <v>526</v>
      </c>
      <c r="B8" t="s">
        <v>401</v>
      </c>
      <c r="C8" t="s">
        <v>510</v>
      </c>
    </row>
    <row r="9" spans="1:3" ht="12.75">
      <c r="A9" s="1">
        <v>20</v>
      </c>
      <c r="B9" t="s">
        <v>427</v>
      </c>
      <c r="C9" t="s">
        <v>428</v>
      </c>
    </row>
    <row r="10" spans="1:3" ht="12.75">
      <c r="A10" s="1" t="s">
        <v>528</v>
      </c>
      <c r="B10" t="s">
        <v>444</v>
      </c>
      <c r="C10" t="s">
        <v>529</v>
      </c>
    </row>
    <row r="11" spans="1:3" ht="12.75">
      <c r="A11" s="1" t="s">
        <v>528</v>
      </c>
      <c r="B11" t="s">
        <v>429</v>
      </c>
      <c r="C11" t="s">
        <v>516</v>
      </c>
    </row>
    <row r="12" spans="1:3" ht="12.75">
      <c r="A12" s="1" t="s">
        <v>440</v>
      </c>
      <c r="B12" t="s">
        <v>530</v>
      </c>
      <c r="C12" t="s">
        <v>484</v>
      </c>
    </row>
    <row r="13" spans="1:3" ht="12.75">
      <c r="A13" s="1" t="s">
        <v>440</v>
      </c>
      <c r="B13" t="s">
        <v>13</v>
      </c>
      <c r="C13" t="s">
        <v>531</v>
      </c>
    </row>
    <row r="14" spans="1:3" ht="12.75">
      <c r="A14" s="1" t="s">
        <v>440</v>
      </c>
      <c r="B14" t="s">
        <v>13</v>
      </c>
      <c r="C14" t="s">
        <v>532</v>
      </c>
    </row>
    <row r="15" spans="1:3" ht="12.75">
      <c r="A15" s="1" t="s">
        <v>440</v>
      </c>
      <c r="B15" t="s">
        <v>13</v>
      </c>
      <c r="C15" t="s">
        <v>436</v>
      </c>
    </row>
    <row r="16" spans="1:3" ht="12.75">
      <c r="A16" s="1">
        <v>29</v>
      </c>
      <c r="B16" t="s">
        <v>430</v>
      </c>
      <c r="C16" t="s">
        <v>508</v>
      </c>
    </row>
    <row r="17" spans="1:3" ht="12.75">
      <c r="A17" s="1">
        <v>29</v>
      </c>
      <c r="B17" t="s">
        <v>430</v>
      </c>
      <c r="C17" t="s">
        <v>508</v>
      </c>
    </row>
    <row r="18" spans="1:3" ht="12.75">
      <c r="A18" s="1">
        <v>29</v>
      </c>
      <c r="B18" t="s">
        <v>430</v>
      </c>
      <c r="C18" t="s">
        <v>431</v>
      </c>
    </row>
    <row r="19" spans="1:3" ht="12.75">
      <c r="A19" s="1">
        <v>29</v>
      </c>
      <c r="B19" t="s">
        <v>430</v>
      </c>
      <c r="C19" t="s">
        <v>431</v>
      </c>
    </row>
    <row r="20" spans="1:3" ht="12.75">
      <c r="A20" s="1">
        <v>30</v>
      </c>
      <c r="B20" t="s">
        <v>432</v>
      </c>
      <c r="C20" t="s">
        <v>509</v>
      </c>
    </row>
    <row r="21" spans="1:3" ht="12.75">
      <c r="A21" s="1">
        <v>30</v>
      </c>
      <c r="B21" t="s">
        <v>432</v>
      </c>
      <c r="C21" t="s">
        <v>510</v>
      </c>
    </row>
    <row r="22" spans="1:3" ht="12.75">
      <c r="A22" s="1">
        <v>31</v>
      </c>
      <c r="B22" t="s">
        <v>433</v>
      </c>
      <c r="C22" t="s">
        <v>508</v>
      </c>
    </row>
    <row r="23" spans="1:3" ht="12.75">
      <c r="A23" s="1">
        <v>31</v>
      </c>
      <c r="B23" t="s">
        <v>433</v>
      </c>
      <c r="C23" t="s">
        <v>508</v>
      </c>
    </row>
    <row r="24" spans="1:3" ht="12.75">
      <c r="A24" s="1">
        <v>31</v>
      </c>
      <c r="B24" t="s">
        <v>433</v>
      </c>
      <c r="C24" t="s">
        <v>508</v>
      </c>
    </row>
    <row r="25" spans="1:3" ht="12.75">
      <c r="A25" s="1">
        <v>31</v>
      </c>
      <c r="B25" t="s">
        <v>433</v>
      </c>
      <c r="C25" t="s">
        <v>509</v>
      </c>
    </row>
    <row r="26" spans="1:3" ht="12.75">
      <c r="A26" s="1">
        <v>31</v>
      </c>
      <c r="B26" t="s">
        <v>433</v>
      </c>
      <c r="C26" t="s">
        <v>509</v>
      </c>
    </row>
    <row r="27" spans="1:3" ht="12.75">
      <c r="A27" s="1">
        <v>31</v>
      </c>
      <c r="B27" t="s">
        <v>433</v>
      </c>
      <c r="C27" t="s">
        <v>509</v>
      </c>
    </row>
    <row r="28" spans="1:3" ht="12.75">
      <c r="A28" s="1">
        <v>31</v>
      </c>
      <c r="B28" t="s">
        <v>433</v>
      </c>
      <c r="C28" t="s">
        <v>509</v>
      </c>
    </row>
    <row r="29" spans="1:3" ht="12.75">
      <c r="A29" s="1">
        <v>31</v>
      </c>
      <c r="B29" t="s">
        <v>433</v>
      </c>
      <c r="C29" t="s">
        <v>509</v>
      </c>
    </row>
    <row r="30" spans="1:3" ht="12.75">
      <c r="A30" s="1">
        <v>31</v>
      </c>
      <c r="B30" t="s">
        <v>433</v>
      </c>
      <c r="C30" t="s">
        <v>470</v>
      </c>
    </row>
    <row r="31" spans="1:3" ht="12.75">
      <c r="A31" s="1">
        <v>31</v>
      </c>
      <c r="B31" t="s">
        <v>433</v>
      </c>
      <c r="C31" t="s">
        <v>434</v>
      </c>
    </row>
    <row r="32" spans="1:3" ht="12.75">
      <c r="A32" s="1">
        <v>31</v>
      </c>
      <c r="B32" t="s">
        <v>433</v>
      </c>
      <c r="C32" t="s">
        <v>434</v>
      </c>
    </row>
    <row r="33" spans="1:3" ht="12.75">
      <c r="A33" s="1">
        <v>31</v>
      </c>
      <c r="B33" t="s">
        <v>433</v>
      </c>
      <c r="C33" t="s">
        <v>511</v>
      </c>
    </row>
    <row r="34" spans="1:3" ht="12.75">
      <c r="A34" s="1">
        <v>31</v>
      </c>
      <c r="B34" t="s">
        <v>433</v>
      </c>
      <c r="C34" t="s">
        <v>511</v>
      </c>
    </row>
    <row r="35" spans="1:3" ht="12.75">
      <c r="A35" s="1">
        <v>31</v>
      </c>
      <c r="B35" t="s">
        <v>433</v>
      </c>
      <c r="C35" t="s">
        <v>511</v>
      </c>
    </row>
    <row r="36" spans="1:3" ht="12.75">
      <c r="A36" s="1">
        <v>31</v>
      </c>
      <c r="B36" t="s">
        <v>433</v>
      </c>
      <c r="C36" t="s">
        <v>511</v>
      </c>
    </row>
    <row r="37" spans="1:3" ht="12.75">
      <c r="A37" s="1">
        <v>32</v>
      </c>
      <c r="B37" t="s">
        <v>435</v>
      </c>
      <c r="C37" t="s">
        <v>512</v>
      </c>
    </row>
    <row r="38" spans="1:3" ht="12.75">
      <c r="A38" s="1">
        <v>32</v>
      </c>
      <c r="B38" t="s">
        <v>435</v>
      </c>
      <c r="C38" t="s">
        <v>513</v>
      </c>
    </row>
    <row r="39" spans="1:3" ht="12.75">
      <c r="A39" s="1">
        <v>32</v>
      </c>
      <c r="B39" t="s">
        <v>435</v>
      </c>
      <c r="C39" t="s">
        <v>436</v>
      </c>
    </row>
    <row r="40" spans="1:3" ht="12.75">
      <c r="A40" s="1">
        <v>32</v>
      </c>
      <c r="B40" t="s">
        <v>435</v>
      </c>
      <c r="C40" t="s">
        <v>436</v>
      </c>
    </row>
    <row r="41" spans="1:3" ht="12.75">
      <c r="A41" s="1" t="s">
        <v>533</v>
      </c>
      <c r="B41" t="s">
        <v>534</v>
      </c>
      <c r="C41" t="s">
        <v>535</v>
      </c>
    </row>
    <row r="42" spans="1:3" ht="12.75">
      <c r="A42" s="1">
        <v>33</v>
      </c>
      <c r="B42" t="s">
        <v>514</v>
      </c>
      <c r="C42" t="s">
        <v>639</v>
      </c>
    </row>
    <row r="43" spans="1:3" ht="12.75">
      <c r="A43" s="1">
        <v>33</v>
      </c>
      <c r="B43" t="s">
        <v>514</v>
      </c>
      <c r="C43" t="s">
        <v>639</v>
      </c>
    </row>
    <row r="44" spans="1:3" ht="12.75">
      <c r="A44" s="1">
        <v>33</v>
      </c>
      <c r="B44" t="s">
        <v>515</v>
      </c>
      <c r="C44" t="s">
        <v>639</v>
      </c>
    </row>
    <row r="45" spans="1:3" ht="12.75">
      <c r="A45" s="1">
        <v>33</v>
      </c>
      <c r="B45" t="s">
        <v>515</v>
      </c>
      <c r="C45" t="s">
        <v>639</v>
      </c>
    </row>
    <row r="46" spans="1:3" ht="12.75">
      <c r="A46" s="1">
        <v>33</v>
      </c>
      <c r="B46" t="s">
        <v>515</v>
      </c>
      <c r="C46" t="s">
        <v>639</v>
      </c>
    </row>
    <row r="47" spans="1:3" ht="12.75">
      <c r="A47" s="1">
        <v>33</v>
      </c>
      <c r="B47" t="s">
        <v>515</v>
      </c>
      <c r="C47" t="s">
        <v>639</v>
      </c>
    </row>
    <row r="48" spans="1:3" ht="12.75">
      <c r="A48" s="1">
        <v>33</v>
      </c>
      <c r="B48" t="s">
        <v>517</v>
      </c>
      <c r="C48" t="s">
        <v>639</v>
      </c>
    </row>
    <row r="49" spans="1:3" ht="12.75">
      <c r="A49" s="1">
        <v>33</v>
      </c>
      <c r="B49" t="s">
        <v>517</v>
      </c>
      <c r="C49" t="s">
        <v>639</v>
      </c>
    </row>
    <row r="50" spans="1:3" ht="12.75">
      <c r="A50" s="1">
        <v>33</v>
      </c>
      <c r="B50" t="s">
        <v>517</v>
      </c>
      <c r="C50" t="s">
        <v>639</v>
      </c>
    </row>
    <row r="51" spans="1:3" ht="12.75">
      <c r="A51" s="1">
        <v>33</v>
      </c>
      <c r="B51" t="s">
        <v>517</v>
      </c>
      <c r="C51" t="s">
        <v>639</v>
      </c>
    </row>
    <row r="52" spans="1:3" ht="12.75">
      <c r="A52" s="1">
        <v>33</v>
      </c>
      <c r="B52" t="s">
        <v>517</v>
      </c>
      <c r="C52" t="s">
        <v>639</v>
      </c>
    </row>
    <row r="53" spans="1:3" ht="12.75">
      <c r="A53" s="1">
        <v>33</v>
      </c>
      <c r="B53" t="s">
        <v>517</v>
      </c>
      <c r="C53" t="s">
        <v>639</v>
      </c>
    </row>
    <row r="54" spans="1:3" ht="12.75">
      <c r="A54" s="1">
        <v>33</v>
      </c>
      <c r="B54" t="s">
        <v>517</v>
      </c>
      <c r="C54" t="s">
        <v>639</v>
      </c>
    </row>
    <row r="55" spans="1:3" ht="12.75">
      <c r="A55" s="1">
        <v>33</v>
      </c>
      <c r="B55" t="s">
        <v>517</v>
      </c>
      <c r="C55" t="s">
        <v>639</v>
      </c>
    </row>
    <row r="56" spans="1:3" ht="12.75">
      <c r="A56" s="1">
        <v>33</v>
      </c>
      <c r="B56" t="s">
        <v>517</v>
      </c>
      <c r="C56" t="s">
        <v>639</v>
      </c>
    </row>
    <row r="57" spans="1:3" ht="12.75">
      <c r="A57" s="1">
        <v>33</v>
      </c>
      <c r="B57" t="s">
        <v>517</v>
      </c>
      <c r="C57" t="s">
        <v>639</v>
      </c>
    </row>
    <row r="58" spans="1:3" ht="12.75">
      <c r="A58" s="1">
        <v>33</v>
      </c>
      <c r="B58" t="s">
        <v>517</v>
      </c>
      <c r="C58" t="s">
        <v>639</v>
      </c>
    </row>
    <row r="59" spans="1:3" ht="12.75">
      <c r="A59" s="1">
        <v>33</v>
      </c>
      <c r="B59" t="s">
        <v>517</v>
      </c>
      <c r="C59" t="s">
        <v>639</v>
      </c>
    </row>
    <row r="60" spans="1:3" ht="12.75">
      <c r="A60" s="1">
        <v>33</v>
      </c>
      <c r="B60" t="s">
        <v>517</v>
      </c>
      <c r="C60" t="s">
        <v>639</v>
      </c>
    </row>
    <row r="61" spans="1:3" ht="12.75">
      <c r="A61" s="1">
        <v>33</v>
      </c>
      <c r="B61" t="s">
        <v>517</v>
      </c>
      <c r="C61" t="s">
        <v>639</v>
      </c>
    </row>
    <row r="62" spans="1:3" ht="12.75">
      <c r="A62" s="1">
        <v>33</v>
      </c>
      <c r="B62" t="s">
        <v>517</v>
      </c>
      <c r="C62" t="s">
        <v>639</v>
      </c>
    </row>
    <row r="63" spans="1:3" ht="12.75">
      <c r="A63" s="1">
        <v>33</v>
      </c>
      <c r="B63" t="s">
        <v>517</v>
      </c>
      <c r="C63" t="s">
        <v>639</v>
      </c>
    </row>
    <row r="64" spans="1:3" ht="12.75">
      <c r="A64" s="1">
        <v>33</v>
      </c>
      <c r="B64" t="s">
        <v>517</v>
      </c>
      <c r="C64" t="s">
        <v>639</v>
      </c>
    </row>
    <row r="65" spans="1:3" ht="12.75">
      <c r="A65" s="1">
        <v>33</v>
      </c>
      <c r="B65" t="s">
        <v>517</v>
      </c>
      <c r="C65" t="s">
        <v>639</v>
      </c>
    </row>
    <row r="66" spans="1:3" ht="12.75">
      <c r="A66" s="1">
        <v>33</v>
      </c>
      <c r="B66" t="s">
        <v>517</v>
      </c>
      <c r="C66" t="s">
        <v>639</v>
      </c>
    </row>
    <row r="67" spans="1:3" ht="12.75">
      <c r="A67" s="1">
        <v>33</v>
      </c>
      <c r="B67" t="s">
        <v>517</v>
      </c>
      <c r="C67" t="s">
        <v>639</v>
      </c>
    </row>
    <row r="68" spans="1:3" ht="12.75">
      <c r="A68" s="1">
        <v>33</v>
      </c>
      <c r="B68" t="s">
        <v>517</v>
      </c>
      <c r="C68" t="s">
        <v>639</v>
      </c>
    </row>
    <row r="69" spans="1:3" ht="12.75">
      <c r="A69" s="1">
        <v>33</v>
      </c>
      <c r="B69" t="s">
        <v>517</v>
      </c>
      <c r="C69" t="s">
        <v>639</v>
      </c>
    </row>
    <row r="70" spans="1:3" ht="12.75">
      <c r="A70" s="1">
        <v>33</v>
      </c>
      <c r="B70" t="s">
        <v>517</v>
      </c>
      <c r="C70" t="s">
        <v>639</v>
      </c>
    </row>
    <row r="71" spans="1:3" ht="12.75">
      <c r="A71" s="1">
        <v>33</v>
      </c>
      <c r="B71" t="s">
        <v>517</v>
      </c>
      <c r="C71" t="s">
        <v>639</v>
      </c>
    </row>
    <row r="72" spans="1:3" ht="12.75">
      <c r="A72" s="1">
        <v>33</v>
      </c>
      <c r="B72" t="s">
        <v>517</v>
      </c>
      <c r="C72" t="s">
        <v>639</v>
      </c>
    </row>
    <row r="73" spans="1:3" ht="12.75">
      <c r="A73" s="1">
        <v>33</v>
      </c>
      <c r="B73" t="s">
        <v>517</v>
      </c>
      <c r="C73" t="s">
        <v>639</v>
      </c>
    </row>
    <row r="74" spans="1:3" ht="12.75">
      <c r="A74" s="1">
        <v>33</v>
      </c>
      <c r="B74" t="s">
        <v>517</v>
      </c>
      <c r="C74" t="s">
        <v>639</v>
      </c>
    </row>
    <row r="75" spans="1:3" ht="12.75">
      <c r="A75" s="1">
        <v>33</v>
      </c>
      <c r="B75" t="s">
        <v>517</v>
      </c>
      <c r="C75" t="s">
        <v>639</v>
      </c>
    </row>
    <row r="76" spans="1:3" ht="12.75">
      <c r="A76" s="1">
        <v>33</v>
      </c>
      <c r="B76" t="s">
        <v>517</v>
      </c>
      <c r="C76" t="s">
        <v>639</v>
      </c>
    </row>
    <row r="77" spans="1:3" ht="12.75">
      <c r="A77" s="1">
        <v>33</v>
      </c>
      <c r="B77" t="s">
        <v>517</v>
      </c>
      <c r="C77" t="s">
        <v>639</v>
      </c>
    </row>
    <row r="78" spans="1:3" ht="12.75">
      <c r="A78" s="1">
        <v>33</v>
      </c>
      <c r="B78" t="s">
        <v>517</v>
      </c>
      <c r="C78" t="s">
        <v>639</v>
      </c>
    </row>
    <row r="79" spans="1:3" ht="12.75">
      <c r="A79" s="1">
        <v>33</v>
      </c>
      <c r="B79" t="s">
        <v>517</v>
      </c>
      <c r="C79" t="s">
        <v>639</v>
      </c>
    </row>
    <row r="80" spans="1:3" ht="12.75">
      <c r="A80" s="1">
        <v>34</v>
      </c>
      <c r="B80" t="s">
        <v>518</v>
      </c>
      <c r="C80" t="s">
        <v>519</v>
      </c>
    </row>
    <row r="81" spans="1:3" ht="12.75">
      <c r="A81" s="1">
        <v>34</v>
      </c>
      <c r="B81" t="s">
        <v>518</v>
      </c>
      <c r="C81" t="s">
        <v>519</v>
      </c>
    </row>
    <row r="82" spans="1:3" ht="12.75">
      <c r="A82" s="1">
        <v>34</v>
      </c>
      <c r="B82" t="s">
        <v>518</v>
      </c>
      <c r="C82" t="s">
        <v>476</v>
      </c>
    </row>
    <row r="83" spans="1:3" ht="12.75">
      <c r="A83" s="1">
        <v>34</v>
      </c>
      <c r="B83" t="s">
        <v>520</v>
      </c>
      <c r="C83" t="s">
        <v>438</v>
      </c>
    </row>
    <row r="84" spans="1:3" ht="12.75">
      <c r="A84" s="1">
        <v>34</v>
      </c>
      <c r="B84" t="s">
        <v>521</v>
      </c>
      <c r="C84" t="s">
        <v>519</v>
      </c>
    </row>
    <row r="85" spans="1:3" ht="12.75">
      <c r="A85" s="1">
        <v>34</v>
      </c>
      <c r="B85" t="s">
        <v>521</v>
      </c>
      <c r="C85" t="s">
        <v>476</v>
      </c>
    </row>
    <row r="86" spans="1:3" ht="12.75">
      <c r="A86" s="1">
        <v>34</v>
      </c>
      <c r="B86" t="s">
        <v>521</v>
      </c>
      <c r="C86" t="s">
        <v>476</v>
      </c>
    </row>
    <row r="87" spans="1:3" ht="12.75">
      <c r="A87" s="1">
        <v>34</v>
      </c>
      <c r="B87" t="s">
        <v>521</v>
      </c>
      <c r="C87" t="s">
        <v>510</v>
      </c>
    </row>
    <row r="88" spans="1:3" ht="12.75">
      <c r="A88" s="1">
        <v>34</v>
      </c>
      <c r="B88" t="s">
        <v>522</v>
      </c>
      <c r="C88" t="s">
        <v>519</v>
      </c>
    </row>
    <row r="89" spans="1:3" ht="12.75">
      <c r="A89" s="1">
        <v>34</v>
      </c>
      <c r="B89" t="s">
        <v>522</v>
      </c>
      <c r="C89" t="s">
        <v>437</v>
      </c>
    </row>
    <row r="90" spans="1:3" ht="12.75">
      <c r="A90" s="1">
        <v>35</v>
      </c>
      <c r="B90" t="s">
        <v>523</v>
      </c>
      <c r="C90" t="s">
        <v>510</v>
      </c>
    </row>
    <row r="91" spans="1:3" ht="12.75">
      <c r="A91" s="1" t="s">
        <v>410</v>
      </c>
      <c r="B91" t="s">
        <v>223</v>
      </c>
      <c r="C91" t="s">
        <v>536</v>
      </c>
    </row>
    <row r="92" spans="1:3" ht="12.75">
      <c r="A92" s="1" t="s">
        <v>410</v>
      </c>
      <c r="B92" t="s">
        <v>223</v>
      </c>
      <c r="C92" t="s">
        <v>531</v>
      </c>
    </row>
    <row r="93" spans="1:3" ht="12.75">
      <c r="A93" s="1" t="s">
        <v>410</v>
      </c>
      <c r="B93" t="s">
        <v>223</v>
      </c>
      <c r="C93" t="s">
        <v>531</v>
      </c>
    </row>
    <row r="94" spans="1:3" ht="12.75">
      <c r="A94" s="1" t="s">
        <v>410</v>
      </c>
      <c r="B94" t="s">
        <v>223</v>
      </c>
      <c r="C94" t="s">
        <v>531</v>
      </c>
    </row>
    <row r="95" spans="1:3" ht="12.75">
      <c r="A95" s="1" t="s">
        <v>410</v>
      </c>
      <c r="B95" t="s">
        <v>219</v>
      </c>
      <c r="C95" t="s">
        <v>441</v>
      </c>
    </row>
    <row r="96" spans="1:3" ht="12.75">
      <c r="A96" s="1" t="s">
        <v>410</v>
      </c>
      <c r="B96" t="s">
        <v>219</v>
      </c>
      <c r="C96" t="s">
        <v>441</v>
      </c>
    </row>
    <row r="97" spans="1:3" ht="12.75">
      <c r="A97" s="1" t="s">
        <v>410</v>
      </c>
      <c r="B97" t="s">
        <v>219</v>
      </c>
      <c r="C97" t="s">
        <v>442</v>
      </c>
    </row>
    <row r="98" spans="1:3" ht="12.75">
      <c r="A98" s="1" t="s">
        <v>410</v>
      </c>
      <c r="B98" t="s">
        <v>537</v>
      </c>
      <c r="C98" t="s">
        <v>527</v>
      </c>
    </row>
    <row r="99" spans="1:3" ht="12.75">
      <c r="A99" s="1" t="s">
        <v>410</v>
      </c>
      <c r="B99" t="s">
        <v>537</v>
      </c>
      <c r="C99" t="s">
        <v>527</v>
      </c>
    </row>
    <row r="100" spans="1:3" ht="12.75">
      <c r="A100" s="1" t="s">
        <v>410</v>
      </c>
      <c r="B100" t="s">
        <v>538</v>
      </c>
      <c r="C100" t="s">
        <v>519</v>
      </c>
    </row>
    <row r="101" spans="1:3" ht="12.75">
      <c r="A101" s="1" t="s">
        <v>410</v>
      </c>
      <c r="B101" t="s">
        <v>538</v>
      </c>
      <c r="C101" t="s">
        <v>519</v>
      </c>
    </row>
  </sheetData>
  <printOptions gridLines="1" horizontalCentered="1" verticalCentered="1"/>
  <pageMargins left="0.21" right="0" top="0.5905511811023623" bottom="0.3937007874015748" header="0.31496062992125984" footer="0"/>
  <pageSetup fitToHeight="5" fitToWidth="1" horizontalDpi="600" verticalDpi="600" orientation="portrait" paperSize="9" scale="94" r:id="rId1"/>
  <headerFooter alignWithMargins="0">
    <oddHeader xml:space="preserve">&amp;C&amp;"Arial,Fett"&amp;12&amp;EZuordnung von Hilfen zu den Trägern - BLB -  Mai 2011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71</v>
      </c>
      <c r="B1" s="115"/>
      <c r="C1" s="118"/>
      <c r="D1" s="119"/>
      <c r="E1" s="120"/>
      <c r="F1" s="125" t="s">
        <v>34</v>
      </c>
      <c r="H1"/>
      <c r="I1" s="115"/>
      <c r="J1" s="115"/>
      <c r="K1" s="131"/>
      <c r="L1" s="115"/>
    </row>
    <row r="2" spans="1:12" ht="12.75">
      <c r="A2" s="135" t="s">
        <v>87</v>
      </c>
      <c r="B2" s="102" t="s">
        <v>6</v>
      </c>
      <c r="C2" s="301"/>
      <c r="E2" s="302" t="s">
        <v>422</v>
      </c>
      <c r="F2" s="4" t="s">
        <v>423</v>
      </c>
      <c r="G2" s="125" t="s">
        <v>86</v>
      </c>
      <c r="H2"/>
      <c r="I2" s="128" t="s">
        <v>90</v>
      </c>
      <c r="J2" s="102" t="s">
        <v>224</v>
      </c>
      <c r="K2" s="132"/>
      <c r="L2" s="102" t="s">
        <v>89</v>
      </c>
    </row>
    <row r="3" spans="1:12" ht="13.5" thickBot="1">
      <c r="A3" s="135" t="s">
        <v>88</v>
      </c>
      <c r="B3" s="103"/>
      <c r="C3" s="122" t="s">
        <v>117</v>
      </c>
      <c r="D3" s="123" t="s">
        <v>118</v>
      </c>
      <c r="E3" s="124" t="s">
        <v>81</v>
      </c>
      <c r="F3" s="126" t="s">
        <v>424</v>
      </c>
      <c r="G3" s="127" t="s">
        <v>424</v>
      </c>
      <c r="H3"/>
      <c r="I3" s="129" t="s">
        <v>91</v>
      </c>
      <c r="J3" s="103" t="s">
        <v>225</v>
      </c>
      <c r="K3" s="133" t="s">
        <v>54</v>
      </c>
      <c r="L3" s="103" t="s">
        <v>55</v>
      </c>
    </row>
    <row r="4" spans="1:13" ht="25.5">
      <c r="A4" s="27" t="s">
        <v>195</v>
      </c>
      <c r="B4" s="217" t="s">
        <v>363</v>
      </c>
      <c r="C4" s="116"/>
      <c r="D4" s="84"/>
      <c r="E4" s="117">
        <f>SUM(C4:D4)</f>
        <v>0</v>
      </c>
      <c r="F4" s="117"/>
      <c r="G4" s="86">
        <f>SUM(E4-F4)</f>
        <v>0</v>
      </c>
      <c r="H4" s="246" t="s">
        <v>359</v>
      </c>
      <c r="I4" s="17" t="s">
        <v>282</v>
      </c>
      <c r="J4" s="130">
        <v>80</v>
      </c>
      <c r="K4" s="80" t="s">
        <v>178</v>
      </c>
      <c r="L4" s="72"/>
      <c r="M4" s="28" t="s">
        <v>57</v>
      </c>
    </row>
    <row r="5" spans="1:13" ht="12.75">
      <c r="A5" s="27" t="s">
        <v>196</v>
      </c>
      <c r="B5" s="28" t="s">
        <v>274</v>
      </c>
      <c r="C5" s="26">
        <v>3</v>
      </c>
      <c r="D5" s="31"/>
      <c r="E5" s="117">
        <f aca="true" t="shared" si="0" ref="E5:E12">SUM(C5:D5)</f>
        <v>3</v>
      </c>
      <c r="F5" s="59">
        <v>4</v>
      </c>
      <c r="G5" s="86">
        <f>SUM(E5-F5)</f>
        <v>-1</v>
      </c>
      <c r="H5" s="247" t="s">
        <v>359</v>
      </c>
      <c r="I5" s="17" t="s">
        <v>283</v>
      </c>
      <c r="J5" s="81">
        <v>81</v>
      </c>
      <c r="K5" s="80" t="s">
        <v>179</v>
      </c>
      <c r="L5" s="50">
        <v>1808.33</v>
      </c>
      <c r="M5" s="28" t="s">
        <v>57</v>
      </c>
    </row>
    <row r="6" spans="1:13" ht="12.75">
      <c r="A6" s="27" t="s">
        <v>196</v>
      </c>
      <c r="B6" s="28" t="s">
        <v>276</v>
      </c>
      <c r="C6" s="26"/>
      <c r="D6" s="31"/>
      <c r="E6" s="117">
        <f t="shared" si="0"/>
        <v>0</v>
      </c>
      <c r="F6" s="59"/>
      <c r="G6" s="86">
        <f>SUM(E6-F6)</f>
        <v>0</v>
      </c>
      <c r="H6" s="247" t="s">
        <v>359</v>
      </c>
      <c r="I6" s="17" t="s">
        <v>284</v>
      </c>
      <c r="J6" s="81">
        <v>88</v>
      </c>
      <c r="K6" s="80" t="s">
        <v>180</v>
      </c>
      <c r="L6" s="50"/>
      <c r="M6" s="28" t="s">
        <v>57</v>
      </c>
    </row>
    <row r="7" spans="1:13" ht="12.75">
      <c r="A7" s="27" t="s">
        <v>197</v>
      </c>
      <c r="B7" s="28" t="s">
        <v>275</v>
      </c>
      <c r="C7" s="26"/>
      <c r="D7" s="31"/>
      <c r="E7" s="117">
        <f t="shared" si="0"/>
        <v>0</v>
      </c>
      <c r="F7" s="59">
        <v>1</v>
      </c>
      <c r="G7" s="86">
        <f>SUM(E7-F7)</f>
        <v>-1</v>
      </c>
      <c r="H7" s="247" t="s">
        <v>359</v>
      </c>
      <c r="I7" s="17" t="s">
        <v>285</v>
      </c>
      <c r="J7" s="81">
        <v>82</v>
      </c>
      <c r="K7" s="80" t="s">
        <v>181</v>
      </c>
      <c r="L7" s="50"/>
      <c r="M7" s="28" t="s">
        <v>57</v>
      </c>
    </row>
    <row r="8" spans="1:13" ht="12.75">
      <c r="A8" s="27" t="s">
        <v>198</v>
      </c>
      <c r="B8" s="28" t="s">
        <v>157</v>
      </c>
      <c r="C8" s="26">
        <v>4</v>
      </c>
      <c r="D8" s="31">
        <v>2</v>
      </c>
      <c r="E8" s="117">
        <f t="shared" si="0"/>
        <v>6</v>
      </c>
      <c r="F8" s="59">
        <v>5</v>
      </c>
      <c r="G8" s="86">
        <f>SUM(E8-F8)</f>
        <v>1</v>
      </c>
      <c r="H8" s="247" t="s">
        <v>359</v>
      </c>
      <c r="I8" s="17" t="s">
        <v>92</v>
      </c>
      <c r="J8" s="81">
        <v>17</v>
      </c>
      <c r="K8" s="80" t="s">
        <v>31</v>
      </c>
      <c r="L8" s="50">
        <v>2085.87</v>
      </c>
      <c r="M8" s="28" t="s">
        <v>57</v>
      </c>
    </row>
    <row r="9" spans="1:13" ht="12.75">
      <c r="A9" s="27" t="s">
        <v>12</v>
      </c>
      <c r="B9" s="28" t="s">
        <v>176</v>
      </c>
      <c r="C9" s="26"/>
      <c r="D9" s="31">
        <v>1</v>
      </c>
      <c r="E9" s="117">
        <f t="shared" si="0"/>
        <v>1</v>
      </c>
      <c r="F9" s="59">
        <v>2</v>
      </c>
      <c r="G9" s="40">
        <f>SUM(E12+E10+E9-F9)</f>
        <v>0</v>
      </c>
      <c r="H9" s="247" t="s">
        <v>359</v>
      </c>
      <c r="I9" s="17" t="s">
        <v>93</v>
      </c>
      <c r="J9" s="81">
        <v>49</v>
      </c>
      <c r="K9" s="17" t="s">
        <v>182</v>
      </c>
      <c r="L9" s="50">
        <v>-240.49</v>
      </c>
      <c r="M9" s="28" t="s">
        <v>57</v>
      </c>
    </row>
    <row r="10" spans="1:13" ht="12.75">
      <c r="A10" s="27" t="s">
        <v>12</v>
      </c>
      <c r="B10" s="28" t="s">
        <v>177</v>
      </c>
      <c r="C10" s="26"/>
      <c r="D10" s="31">
        <v>1</v>
      </c>
      <c r="E10" s="117">
        <f t="shared" si="0"/>
        <v>1</v>
      </c>
      <c r="F10" s="42" t="s">
        <v>141</v>
      </c>
      <c r="G10" s="40" t="s">
        <v>143</v>
      </c>
      <c r="H10" s="247" t="s">
        <v>359</v>
      </c>
      <c r="I10" s="17" t="s">
        <v>93</v>
      </c>
      <c r="J10" s="81">
        <v>50</v>
      </c>
      <c r="K10" s="80" t="s">
        <v>51</v>
      </c>
      <c r="L10" s="50">
        <v>167.17</v>
      </c>
      <c r="M10" s="28" t="s">
        <v>57</v>
      </c>
    </row>
    <row r="11" spans="1:13" ht="12.75">
      <c r="A11" s="27" t="s">
        <v>44</v>
      </c>
      <c r="B11" s="28" t="s">
        <v>45</v>
      </c>
      <c r="C11" s="26">
        <v>1</v>
      </c>
      <c r="D11" s="31"/>
      <c r="E11" s="117">
        <f t="shared" si="0"/>
        <v>1</v>
      </c>
      <c r="F11" s="25"/>
      <c r="G11" s="86">
        <f>SUM(E11-F11)</f>
        <v>1</v>
      </c>
      <c r="H11" s="247" t="s">
        <v>359</v>
      </c>
      <c r="I11" s="17" t="s">
        <v>94</v>
      </c>
      <c r="J11" s="81">
        <v>15</v>
      </c>
      <c r="K11" s="80" t="s">
        <v>46</v>
      </c>
      <c r="L11" s="50"/>
      <c r="M11" s="28" t="s">
        <v>57</v>
      </c>
    </row>
    <row r="12" spans="1:13" ht="13.5" thickBot="1">
      <c r="A12" s="74" t="s">
        <v>53</v>
      </c>
      <c r="B12" s="28" t="s">
        <v>281</v>
      </c>
      <c r="C12" s="140"/>
      <c r="D12" s="73"/>
      <c r="E12" s="222">
        <f t="shared" si="0"/>
        <v>0</v>
      </c>
      <c r="F12" s="138" t="s">
        <v>141</v>
      </c>
      <c r="G12" s="75" t="s">
        <v>143</v>
      </c>
      <c r="H12" s="247" t="s">
        <v>359</v>
      </c>
      <c r="I12" s="17" t="s">
        <v>93</v>
      </c>
      <c r="J12" s="139">
        <v>60</v>
      </c>
      <c r="K12" s="17" t="s">
        <v>52</v>
      </c>
      <c r="L12" s="69"/>
      <c r="M12" s="28" t="s">
        <v>57</v>
      </c>
    </row>
    <row r="13" spans="1:13" ht="5.25" customHeight="1" thickBot="1">
      <c r="A13" s="228"/>
      <c r="B13" s="227"/>
      <c r="C13" s="229" t="s">
        <v>97</v>
      </c>
      <c r="D13" s="230" t="s">
        <v>97</v>
      </c>
      <c r="E13" s="230" t="s">
        <v>97</v>
      </c>
      <c r="F13" s="231" t="s">
        <v>97</v>
      </c>
      <c r="G13" s="243" t="s">
        <v>97</v>
      </c>
      <c r="H13" s="248"/>
      <c r="I13" s="245"/>
      <c r="J13" s="231"/>
      <c r="K13" s="230"/>
      <c r="L13" s="232" t="s">
        <v>97</v>
      </c>
      <c r="M13" s="233"/>
    </row>
    <row r="14" spans="1:13" ht="12.75">
      <c r="A14" s="83" t="s">
        <v>200</v>
      </c>
      <c r="B14" t="s">
        <v>159</v>
      </c>
      <c r="C14" s="116">
        <v>2</v>
      </c>
      <c r="D14" s="84"/>
      <c r="E14" s="117">
        <f aca="true" t="shared" si="1" ref="E14:E23">SUM(C14:D14)</f>
        <v>2</v>
      </c>
      <c r="F14" s="141">
        <v>1</v>
      </c>
      <c r="G14" s="86">
        <f>SUM(E14-F14)</f>
        <v>1</v>
      </c>
      <c r="H14" s="132" t="s">
        <v>360</v>
      </c>
      <c r="I14" s="17" t="s">
        <v>191</v>
      </c>
      <c r="J14" s="130">
        <v>23</v>
      </c>
      <c r="K14" s="80" t="s">
        <v>164</v>
      </c>
      <c r="L14" s="72"/>
      <c r="M14" t="s">
        <v>57</v>
      </c>
    </row>
    <row r="15" spans="1:13" ht="12.75">
      <c r="A15" s="27" t="s">
        <v>200</v>
      </c>
      <c r="B15" t="s">
        <v>194</v>
      </c>
      <c r="C15" s="26">
        <v>1</v>
      </c>
      <c r="D15" s="31"/>
      <c r="E15" s="117">
        <f t="shared" si="1"/>
        <v>1</v>
      </c>
      <c r="F15" s="25">
        <v>1</v>
      </c>
      <c r="G15" s="86">
        <f>SUM(E15-F15)</f>
        <v>0</v>
      </c>
      <c r="H15" s="132" t="s">
        <v>361</v>
      </c>
      <c r="I15" s="17" t="s">
        <v>202</v>
      </c>
      <c r="J15" s="81">
        <v>18</v>
      </c>
      <c r="K15" s="80" t="s">
        <v>127</v>
      </c>
      <c r="L15" s="50">
        <v>2889.6</v>
      </c>
      <c r="M15" t="s">
        <v>57</v>
      </c>
    </row>
    <row r="16" spans="1:13" ht="12.75">
      <c r="A16" s="27" t="s">
        <v>200</v>
      </c>
      <c r="B16" t="s">
        <v>396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362</v>
      </c>
      <c r="I16" s="17" t="s">
        <v>290</v>
      </c>
      <c r="J16" s="81">
        <v>19</v>
      </c>
      <c r="K16" s="80" t="s">
        <v>128</v>
      </c>
      <c r="L16" s="50"/>
      <c r="M16" t="s">
        <v>57</v>
      </c>
    </row>
    <row r="17" spans="1:13" ht="12.75">
      <c r="A17" s="27" t="s">
        <v>200</v>
      </c>
      <c r="B17" t="s">
        <v>397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362</v>
      </c>
      <c r="I17" s="17" t="s">
        <v>291</v>
      </c>
      <c r="J17" s="81">
        <v>24</v>
      </c>
      <c r="K17" s="80" t="s">
        <v>292</v>
      </c>
      <c r="L17" s="50"/>
      <c r="M17" t="s">
        <v>57</v>
      </c>
    </row>
    <row r="18" spans="1:13" ht="12.75">
      <c r="A18" s="27" t="s">
        <v>199</v>
      </c>
      <c r="B18" t="s">
        <v>162</v>
      </c>
      <c r="C18" s="26"/>
      <c r="D18" s="31">
        <v>1</v>
      </c>
      <c r="E18" s="117">
        <f t="shared" si="1"/>
        <v>1</v>
      </c>
      <c r="F18" s="25">
        <v>14</v>
      </c>
      <c r="G18" s="40">
        <f>SUM(E19+E18-F18)</f>
        <v>0</v>
      </c>
      <c r="H18" s="132" t="s">
        <v>360</v>
      </c>
      <c r="I18" s="17" t="s">
        <v>184</v>
      </c>
      <c r="J18" s="81">
        <v>22</v>
      </c>
      <c r="K18" s="17" t="s">
        <v>163</v>
      </c>
      <c r="L18" s="69">
        <v>1466.91</v>
      </c>
      <c r="M18" t="s">
        <v>57</v>
      </c>
    </row>
    <row r="19" spans="1:13" ht="12.75">
      <c r="A19" s="83" t="s">
        <v>199</v>
      </c>
      <c r="B19" t="s">
        <v>13</v>
      </c>
      <c r="C19" s="26">
        <v>8</v>
      </c>
      <c r="D19" s="31">
        <v>5</v>
      </c>
      <c r="E19" s="117">
        <f t="shared" si="1"/>
        <v>13</v>
      </c>
      <c r="F19" s="42" t="s">
        <v>141</v>
      </c>
      <c r="G19" s="40" t="s">
        <v>355</v>
      </c>
      <c r="H19" s="132" t="s">
        <v>360</v>
      </c>
      <c r="I19" s="17" t="s">
        <v>184</v>
      </c>
      <c r="J19" s="81">
        <v>1</v>
      </c>
      <c r="K19" s="80" t="s">
        <v>25</v>
      </c>
      <c r="L19" s="69">
        <v>1370.76</v>
      </c>
      <c r="M19" t="s">
        <v>57</v>
      </c>
    </row>
    <row r="20" spans="1:228" ht="12.75">
      <c r="A20" s="74" t="s">
        <v>105</v>
      </c>
      <c r="B20" t="s">
        <v>286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360</v>
      </c>
      <c r="I20" s="17" t="s">
        <v>123</v>
      </c>
      <c r="J20" s="81">
        <v>7</v>
      </c>
      <c r="K20" s="80" t="s">
        <v>106</v>
      </c>
      <c r="L20" s="69"/>
      <c r="M20" t="s">
        <v>57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14</v>
      </c>
      <c r="B21" t="s">
        <v>15</v>
      </c>
      <c r="C21" s="26">
        <v>5</v>
      </c>
      <c r="D21" s="31">
        <v>5</v>
      </c>
      <c r="E21" s="117">
        <f t="shared" si="1"/>
        <v>10</v>
      </c>
      <c r="F21" s="59">
        <v>15</v>
      </c>
      <c r="G21" s="86">
        <f>SUM(E21-F21)</f>
        <v>-5</v>
      </c>
      <c r="H21" s="132" t="s">
        <v>360</v>
      </c>
      <c r="I21" s="17" t="s">
        <v>186</v>
      </c>
      <c r="J21" s="81">
        <v>8</v>
      </c>
      <c r="K21" s="80" t="s">
        <v>24</v>
      </c>
      <c r="L21" s="50">
        <v>5934.64</v>
      </c>
      <c r="M21" t="s">
        <v>57</v>
      </c>
    </row>
    <row r="22" spans="1:13" ht="12.75">
      <c r="A22" s="27" t="s">
        <v>16</v>
      </c>
      <c r="B22" t="s">
        <v>158</v>
      </c>
      <c r="C22" s="140">
        <v>19</v>
      </c>
      <c r="D22" s="73">
        <v>8</v>
      </c>
      <c r="E22" s="117">
        <f t="shared" si="1"/>
        <v>27</v>
      </c>
      <c r="F22" s="137">
        <v>23</v>
      </c>
      <c r="G22" s="86">
        <f>SUM(E22-F22)</f>
        <v>4</v>
      </c>
      <c r="H22" s="132" t="s">
        <v>360</v>
      </c>
      <c r="I22" s="17" t="s">
        <v>188</v>
      </c>
      <c r="J22" s="139">
        <v>9</v>
      </c>
      <c r="K22" s="80" t="s">
        <v>26</v>
      </c>
      <c r="L22" s="69">
        <v>18220.56</v>
      </c>
      <c r="M22" t="s">
        <v>57</v>
      </c>
    </row>
    <row r="23" spans="1:13" ht="13.5" thickBot="1">
      <c r="A23" s="74" t="s">
        <v>17</v>
      </c>
      <c r="B23" t="s">
        <v>18</v>
      </c>
      <c r="C23" s="140">
        <v>35</v>
      </c>
      <c r="D23" s="73">
        <v>38</v>
      </c>
      <c r="E23" s="222">
        <f t="shared" si="1"/>
        <v>73</v>
      </c>
      <c r="F23" s="137">
        <v>71</v>
      </c>
      <c r="G23" s="100">
        <f>SUM(E23-F23)</f>
        <v>2</v>
      </c>
      <c r="H23" s="132" t="s">
        <v>360</v>
      </c>
      <c r="I23" s="17" t="s">
        <v>189</v>
      </c>
      <c r="J23" s="139">
        <v>10</v>
      </c>
      <c r="K23" s="80" t="s">
        <v>27</v>
      </c>
      <c r="L23" s="69">
        <v>59939.11</v>
      </c>
      <c r="M23" t="s">
        <v>57</v>
      </c>
    </row>
    <row r="24" spans="1:13" ht="5.25" customHeight="1" thickBot="1">
      <c r="A24" s="234"/>
      <c r="B24" s="235"/>
      <c r="C24" s="230" t="s">
        <v>97</v>
      </c>
      <c r="D24" s="230" t="s">
        <v>97</v>
      </c>
      <c r="E24" s="230" t="s">
        <v>97</v>
      </c>
      <c r="F24" s="231" t="s">
        <v>97</v>
      </c>
      <c r="G24" s="243" t="s">
        <v>97</v>
      </c>
      <c r="H24" s="248"/>
      <c r="I24" s="245"/>
      <c r="J24" s="231"/>
      <c r="K24" s="230"/>
      <c r="L24" s="232" t="s">
        <v>97</v>
      </c>
      <c r="M24" s="233"/>
    </row>
    <row r="25" spans="1:13" ht="12.75">
      <c r="A25" s="83" t="s">
        <v>19</v>
      </c>
      <c r="B25" t="s">
        <v>112</v>
      </c>
      <c r="C25" s="116">
        <v>5</v>
      </c>
      <c r="D25" s="84">
        <v>1</v>
      </c>
      <c r="E25" s="117">
        <f>SUM(C25:D25)</f>
        <v>6</v>
      </c>
      <c r="F25" s="141">
        <v>6</v>
      </c>
      <c r="G25" s="86">
        <f>SUM(E28+E25-F25)</f>
        <v>0</v>
      </c>
      <c r="H25" s="132" t="s">
        <v>361</v>
      </c>
      <c r="I25" s="17" t="s">
        <v>202</v>
      </c>
      <c r="J25" s="130">
        <v>20</v>
      </c>
      <c r="K25" s="17" t="s">
        <v>28</v>
      </c>
      <c r="L25" s="72">
        <v>14079.38</v>
      </c>
      <c r="M25" t="s">
        <v>57</v>
      </c>
    </row>
    <row r="26" spans="1:13" ht="12.75">
      <c r="A26" s="27" t="s">
        <v>19</v>
      </c>
      <c r="B26" t="s">
        <v>124</v>
      </c>
      <c r="C26" s="59" t="s">
        <v>96</v>
      </c>
      <c r="D26" s="59" t="s">
        <v>96</v>
      </c>
      <c r="E26" s="59" t="s">
        <v>96</v>
      </c>
      <c r="F26" s="42" t="s">
        <v>141</v>
      </c>
      <c r="G26" s="40" t="s">
        <v>144</v>
      </c>
      <c r="H26" s="132" t="s">
        <v>361</v>
      </c>
      <c r="I26" s="17" t="s">
        <v>202</v>
      </c>
      <c r="J26" s="81">
        <v>36</v>
      </c>
      <c r="K26" s="80" t="s">
        <v>109</v>
      </c>
      <c r="L26" s="50"/>
      <c r="M26" t="s">
        <v>57</v>
      </c>
    </row>
    <row r="27" spans="1:13" ht="12.75">
      <c r="A27" s="27" t="s">
        <v>19</v>
      </c>
      <c r="B27" t="s">
        <v>125</v>
      </c>
      <c r="C27" s="59" t="s">
        <v>96</v>
      </c>
      <c r="D27" s="59" t="s">
        <v>96</v>
      </c>
      <c r="E27" s="59" t="s">
        <v>96</v>
      </c>
      <c r="F27" s="42" t="s">
        <v>141</v>
      </c>
      <c r="G27" s="40" t="s">
        <v>144</v>
      </c>
      <c r="H27" s="132" t="s">
        <v>361</v>
      </c>
      <c r="I27" s="17" t="s">
        <v>202</v>
      </c>
      <c r="J27" s="81">
        <v>36</v>
      </c>
      <c r="K27" s="80" t="s">
        <v>110</v>
      </c>
      <c r="L27" s="50"/>
      <c r="M27" t="s">
        <v>57</v>
      </c>
    </row>
    <row r="28" spans="1:13" ht="13.5" thickBot="1">
      <c r="A28" s="74" t="s">
        <v>48</v>
      </c>
      <c r="B28" t="s">
        <v>47</v>
      </c>
      <c r="C28" s="140"/>
      <c r="D28" s="73"/>
      <c r="E28" s="137">
        <f>SUM(C28:D28)</f>
        <v>0</v>
      </c>
      <c r="F28" s="138" t="s">
        <v>141</v>
      </c>
      <c r="G28" s="75" t="s">
        <v>144</v>
      </c>
      <c r="H28" s="132" t="s">
        <v>361</v>
      </c>
      <c r="I28" s="17" t="s">
        <v>202</v>
      </c>
      <c r="J28" s="139">
        <v>36</v>
      </c>
      <c r="K28" s="80" t="s">
        <v>111</v>
      </c>
      <c r="L28" s="69"/>
      <c r="M28" t="s">
        <v>57</v>
      </c>
    </row>
    <row r="29" spans="1:13" ht="5.25" customHeight="1" thickBot="1">
      <c r="A29" s="234"/>
      <c r="B29" s="236"/>
      <c r="C29" s="230" t="s">
        <v>97</v>
      </c>
      <c r="D29" s="230" t="s">
        <v>97</v>
      </c>
      <c r="E29" s="230" t="s">
        <v>97</v>
      </c>
      <c r="F29" s="231" t="s">
        <v>97</v>
      </c>
      <c r="G29" s="243" t="s">
        <v>97</v>
      </c>
      <c r="H29" s="248"/>
      <c r="I29" s="237"/>
      <c r="J29" s="231"/>
      <c r="K29" s="238"/>
      <c r="L29" s="232" t="s">
        <v>97</v>
      </c>
      <c r="M29" s="233"/>
    </row>
    <row r="30" spans="1:13" ht="12.75">
      <c r="A30" s="83" t="s">
        <v>20</v>
      </c>
      <c r="B30" t="s">
        <v>293</v>
      </c>
      <c r="C30" s="116">
        <v>3</v>
      </c>
      <c r="D30" s="84">
        <v>5</v>
      </c>
      <c r="E30" s="117">
        <f>SUM(C30:D30)</f>
        <v>8</v>
      </c>
      <c r="F30" s="141">
        <v>29</v>
      </c>
      <c r="G30" s="86">
        <f>SUM(E40+E39+E38+E37+E33+E32+E31+E30-F30)</f>
        <v>-4</v>
      </c>
      <c r="H30" s="132" t="s">
        <v>362</v>
      </c>
      <c r="I30" s="17" t="s">
        <v>216</v>
      </c>
      <c r="J30" s="130">
        <v>30</v>
      </c>
      <c r="K30" s="17" t="s">
        <v>32</v>
      </c>
      <c r="L30" s="72">
        <v>13141.85</v>
      </c>
      <c r="M30" t="s">
        <v>57</v>
      </c>
    </row>
    <row r="31" spans="1:13" ht="12.75">
      <c r="A31" s="27" t="s">
        <v>20</v>
      </c>
      <c r="B31" t="s">
        <v>372</v>
      </c>
      <c r="C31" s="26">
        <v>5</v>
      </c>
      <c r="D31" s="31">
        <v>5</v>
      </c>
      <c r="E31" s="59">
        <f>SUM(C31:D31)</f>
        <v>10</v>
      </c>
      <c r="F31" s="42" t="s">
        <v>141</v>
      </c>
      <c r="G31" s="40" t="s">
        <v>142</v>
      </c>
      <c r="H31" s="132" t="s">
        <v>362</v>
      </c>
      <c r="I31" s="17" t="s">
        <v>216</v>
      </c>
      <c r="J31" s="81">
        <v>38</v>
      </c>
      <c r="K31" s="80" t="s">
        <v>113</v>
      </c>
      <c r="L31" s="50">
        <v>16690.74</v>
      </c>
      <c r="M31" t="s">
        <v>57</v>
      </c>
    </row>
    <row r="32" spans="1:13" ht="12.75">
      <c r="A32" s="27" t="s">
        <v>20</v>
      </c>
      <c r="B32" t="s">
        <v>373</v>
      </c>
      <c r="C32" s="26">
        <v>3</v>
      </c>
      <c r="D32" s="31">
        <v>1</v>
      </c>
      <c r="E32" s="59">
        <f>SUM(C32:D32)</f>
        <v>4</v>
      </c>
      <c r="F32" s="42" t="s">
        <v>141</v>
      </c>
      <c r="G32" s="40" t="s">
        <v>142</v>
      </c>
      <c r="H32" s="132" t="s">
        <v>362</v>
      </c>
      <c r="I32" s="17" t="s">
        <v>216</v>
      </c>
      <c r="J32" s="81">
        <v>32</v>
      </c>
      <c r="K32" s="80" t="s">
        <v>29</v>
      </c>
      <c r="L32" s="50">
        <v>3902.94</v>
      </c>
      <c r="M32" t="s">
        <v>57</v>
      </c>
    </row>
    <row r="33" spans="1:13" ht="12.75">
      <c r="A33" s="27" t="s">
        <v>20</v>
      </c>
      <c r="B33" t="s">
        <v>374</v>
      </c>
      <c r="C33" s="26"/>
      <c r="D33" s="31"/>
      <c r="E33" s="59">
        <f>SUM(C33:D33)</f>
        <v>0</v>
      </c>
      <c r="F33" s="42" t="s">
        <v>141</v>
      </c>
      <c r="G33" s="40" t="s">
        <v>142</v>
      </c>
      <c r="H33" s="132" t="s">
        <v>362</v>
      </c>
      <c r="I33" s="17" t="s">
        <v>216</v>
      </c>
      <c r="J33" s="81">
        <v>39</v>
      </c>
      <c r="K33" s="80" t="s">
        <v>237</v>
      </c>
      <c r="L33" s="50"/>
      <c r="M33" t="s">
        <v>57</v>
      </c>
    </row>
    <row r="34" spans="1:13" ht="12.75">
      <c r="A34" s="27" t="s">
        <v>20</v>
      </c>
      <c r="B34" t="s">
        <v>375</v>
      </c>
      <c r="C34" s="59" t="s">
        <v>96</v>
      </c>
      <c r="D34" s="59" t="s">
        <v>96</v>
      </c>
      <c r="E34" s="59" t="s">
        <v>96</v>
      </c>
      <c r="F34" s="42" t="s">
        <v>141</v>
      </c>
      <c r="G34" s="40" t="s">
        <v>142</v>
      </c>
      <c r="H34" s="132" t="s">
        <v>362</v>
      </c>
      <c r="I34" s="17" t="s">
        <v>216</v>
      </c>
      <c r="J34" s="169" t="s">
        <v>239</v>
      </c>
      <c r="K34" s="80" t="s">
        <v>42</v>
      </c>
      <c r="L34" s="50">
        <v>4500.22</v>
      </c>
      <c r="M34" t="s">
        <v>57</v>
      </c>
    </row>
    <row r="35" spans="1:13" ht="12.75">
      <c r="A35" s="27" t="s">
        <v>20</v>
      </c>
      <c r="B35" t="s">
        <v>376</v>
      </c>
      <c r="C35" s="59" t="s">
        <v>96</v>
      </c>
      <c r="D35" s="59" t="s">
        <v>96</v>
      </c>
      <c r="E35" s="59" t="s">
        <v>96</v>
      </c>
      <c r="F35" s="42" t="s">
        <v>141</v>
      </c>
      <c r="G35" s="40" t="s">
        <v>142</v>
      </c>
      <c r="H35" s="132" t="s">
        <v>362</v>
      </c>
      <c r="I35" s="17" t="s">
        <v>216</v>
      </c>
      <c r="J35" s="169" t="s">
        <v>239</v>
      </c>
      <c r="K35" s="80" t="s">
        <v>107</v>
      </c>
      <c r="L35" s="50">
        <v>348.01</v>
      </c>
      <c r="M35" t="s">
        <v>57</v>
      </c>
    </row>
    <row r="36" spans="1:13" ht="12.75">
      <c r="A36" s="74" t="s">
        <v>20</v>
      </c>
      <c r="B36" t="s">
        <v>377</v>
      </c>
      <c r="C36" s="137" t="s">
        <v>96</v>
      </c>
      <c r="D36" s="137" t="s">
        <v>96</v>
      </c>
      <c r="E36" s="137" t="s">
        <v>96</v>
      </c>
      <c r="F36" s="138" t="s">
        <v>141</v>
      </c>
      <c r="G36" s="75" t="s">
        <v>142</v>
      </c>
      <c r="H36" s="132" t="s">
        <v>362</v>
      </c>
      <c r="I36" s="17" t="s">
        <v>216</v>
      </c>
      <c r="J36" s="169" t="s">
        <v>239</v>
      </c>
      <c r="K36" s="80" t="s">
        <v>108</v>
      </c>
      <c r="L36" s="69">
        <v>46.2</v>
      </c>
      <c r="M36" t="s">
        <v>57</v>
      </c>
    </row>
    <row r="37" spans="1:13" ht="12.75">
      <c r="A37" s="74" t="s">
        <v>20</v>
      </c>
      <c r="B37" t="s">
        <v>378</v>
      </c>
      <c r="C37" s="26">
        <v>2</v>
      </c>
      <c r="D37" s="31">
        <v>1</v>
      </c>
      <c r="E37" s="59">
        <f>SUM(C37:D37)</f>
        <v>3</v>
      </c>
      <c r="F37" s="42" t="s">
        <v>141</v>
      </c>
      <c r="G37" s="40" t="s">
        <v>142</v>
      </c>
      <c r="H37" s="247" t="s">
        <v>362</v>
      </c>
      <c r="I37" s="17" t="s">
        <v>216</v>
      </c>
      <c r="J37" s="220">
        <v>51</v>
      </c>
      <c r="K37" s="80" t="s">
        <v>295</v>
      </c>
      <c r="L37" s="69"/>
      <c r="M37" t="s">
        <v>57</v>
      </c>
    </row>
    <row r="38" spans="1:13" ht="12.75">
      <c r="A38" s="74" t="s">
        <v>20</v>
      </c>
      <c r="B38" t="s">
        <v>379</v>
      </c>
      <c r="C38" s="26"/>
      <c r="D38" s="31"/>
      <c r="E38" s="59">
        <f>SUM(C38:D38)</f>
        <v>0</v>
      </c>
      <c r="F38" s="42" t="s">
        <v>141</v>
      </c>
      <c r="G38" s="40" t="s">
        <v>142</v>
      </c>
      <c r="H38" s="247" t="s">
        <v>362</v>
      </c>
      <c r="I38" s="17" t="s">
        <v>216</v>
      </c>
      <c r="J38" s="220">
        <v>52</v>
      </c>
      <c r="K38" s="80" t="s">
        <v>299</v>
      </c>
      <c r="L38" s="69"/>
      <c r="M38" t="s">
        <v>57</v>
      </c>
    </row>
    <row r="39" spans="1:13" ht="12.75">
      <c r="A39" s="74" t="s">
        <v>20</v>
      </c>
      <c r="B39" t="s">
        <v>380</v>
      </c>
      <c r="C39" s="26"/>
      <c r="D39" s="31"/>
      <c r="E39" s="59">
        <f>SUM(C39:D39)</f>
        <v>0</v>
      </c>
      <c r="F39" s="42" t="s">
        <v>141</v>
      </c>
      <c r="G39" s="40" t="s">
        <v>142</v>
      </c>
      <c r="H39" s="247" t="s">
        <v>362</v>
      </c>
      <c r="I39" s="17" t="s">
        <v>216</v>
      </c>
      <c r="J39" s="220">
        <v>53</v>
      </c>
      <c r="K39" s="80" t="s">
        <v>304</v>
      </c>
      <c r="L39" s="69"/>
      <c r="M39" t="s">
        <v>57</v>
      </c>
    </row>
    <row r="40" spans="1:13" ht="12.75">
      <c r="A40" s="74" t="s">
        <v>20</v>
      </c>
      <c r="B40" t="s">
        <v>381</v>
      </c>
      <c r="C40" s="26"/>
      <c r="D40" s="31"/>
      <c r="E40" s="59">
        <f>SUM(C40:D40)</f>
        <v>0</v>
      </c>
      <c r="F40" s="42" t="s">
        <v>141</v>
      </c>
      <c r="G40" s="40" t="s">
        <v>142</v>
      </c>
      <c r="H40" s="247" t="s">
        <v>362</v>
      </c>
      <c r="I40" s="17" t="s">
        <v>216</v>
      </c>
      <c r="J40" s="220">
        <v>54</v>
      </c>
      <c r="K40" s="80" t="s">
        <v>306</v>
      </c>
      <c r="L40" s="69"/>
      <c r="M40" t="s">
        <v>57</v>
      </c>
    </row>
    <row r="41" spans="1:13" ht="12.75">
      <c r="A41" s="74" t="s">
        <v>20</v>
      </c>
      <c r="B41" t="s">
        <v>382</v>
      </c>
      <c r="C41" s="59" t="s">
        <v>96</v>
      </c>
      <c r="D41" s="59" t="s">
        <v>96</v>
      </c>
      <c r="E41" s="59" t="s">
        <v>96</v>
      </c>
      <c r="F41" s="42" t="s">
        <v>141</v>
      </c>
      <c r="G41" s="40" t="s">
        <v>142</v>
      </c>
      <c r="H41" s="249" t="s">
        <v>362</v>
      </c>
      <c r="I41" s="17" t="s">
        <v>216</v>
      </c>
      <c r="J41" s="169" t="s">
        <v>305</v>
      </c>
      <c r="K41" s="80" t="s">
        <v>296</v>
      </c>
      <c r="L41" s="69"/>
      <c r="M41" t="s">
        <v>57</v>
      </c>
    </row>
    <row r="42" spans="1:13" ht="12.75">
      <c r="A42" s="74" t="s">
        <v>20</v>
      </c>
      <c r="B42" t="s">
        <v>383</v>
      </c>
      <c r="C42" s="59" t="s">
        <v>96</v>
      </c>
      <c r="D42" s="59" t="s">
        <v>96</v>
      </c>
      <c r="E42" s="59" t="s">
        <v>96</v>
      </c>
      <c r="F42" s="42" t="s">
        <v>141</v>
      </c>
      <c r="G42" s="40" t="s">
        <v>142</v>
      </c>
      <c r="H42" s="249" t="s">
        <v>362</v>
      </c>
      <c r="I42" s="17" t="s">
        <v>216</v>
      </c>
      <c r="J42" s="169" t="s">
        <v>305</v>
      </c>
      <c r="K42" s="80" t="s">
        <v>297</v>
      </c>
      <c r="L42" s="69"/>
      <c r="M42" t="s">
        <v>57</v>
      </c>
    </row>
    <row r="43" spans="1:13" ht="13.5" thickBot="1">
      <c r="A43" s="74" t="s">
        <v>20</v>
      </c>
      <c r="B43" t="s">
        <v>384</v>
      </c>
      <c r="C43" s="137" t="s">
        <v>96</v>
      </c>
      <c r="D43" s="137" t="s">
        <v>96</v>
      </c>
      <c r="E43" s="137" t="s">
        <v>96</v>
      </c>
      <c r="F43" s="138" t="s">
        <v>141</v>
      </c>
      <c r="G43" s="75" t="s">
        <v>142</v>
      </c>
      <c r="H43" s="249" t="s">
        <v>362</v>
      </c>
      <c r="I43" s="17" t="s">
        <v>216</v>
      </c>
      <c r="J43" s="239" t="s">
        <v>305</v>
      </c>
      <c r="K43" s="80" t="s">
        <v>298</v>
      </c>
      <c r="L43" s="69"/>
      <c r="M43" t="s">
        <v>57</v>
      </c>
    </row>
    <row r="44" spans="1:13" ht="5.25" customHeight="1" thickBot="1">
      <c r="A44" s="234"/>
      <c r="B44" s="235"/>
      <c r="C44" s="230" t="s">
        <v>97</v>
      </c>
      <c r="D44" s="230" t="s">
        <v>97</v>
      </c>
      <c r="E44" s="230" t="s">
        <v>97</v>
      </c>
      <c r="F44" s="231" t="s">
        <v>97</v>
      </c>
      <c r="G44" s="243" t="s">
        <v>97</v>
      </c>
      <c r="H44" s="248"/>
      <c r="I44" s="245"/>
      <c r="J44" s="231"/>
      <c r="K44" s="230"/>
      <c r="L44" s="232" t="s">
        <v>97</v>
      </c>
      <c r="M44" s="233"/>
    </row>
    <row r="45" spans="1:13" ht="12.75">
      <c r="A45" s="83" t="s">
        <v>21</v>
      </c>
      <c r="B45" t="s">
        <v>165</v>
      </c>
      <c r="C45" s="116">
        <v>7</v>
      </c>
      <c r="D45" s="84">
        <v>12</v>
      </c>
      <c r="E45" s="117">
        <f aca="true" t="shared" si="2" ref="E45:E56">SUM(C45:D45)</f>
        <v>19</v>
      </c>
      <c r="F45" s="117">
        <v>20</v>
      </c>
      <c r="G45" s="86">
        <f aca="true" t="shared" si="3" ref="G45:G52">SUM(E45-F45)</f>
        <v>-1</v>
      </c>
      <c r="H45" s="247" t="s">
        <v>362</v>
      </c>
      <c r="I45" s="17" t="s">
        <v>320</v>
      </c>
      <c r="J45" s="130">
        <v>73</v>
      </c>
      <c r="K45" s="80" t="s">
        <v>321</v>
      </c>
      <c r="L45" s="72">
        <v>144434.82</v>
      </c>
      <c r="M45" t="s">
        <v>57</v>
      </c>
    </row>
    <row r="46" spans="1:13" ht="12.75">
      <c r="A46" s="27" t="s">
        <v>21</v>
      </c>
      <c r="B46" t="s">
        <v>166</v>
      </c>
      <c r="C46" s="26">
        <v>2</v>
      </c>
      <c r="D46" s="31">
        <v>2</v>
      </c>
      <c r="E46" s="59">
        <f t="shared" si="2"/>
        <v>4</v>
      </c>
      <c r="F46" s="59">
        <v>4</v>
      </c>
      <c r="G46" s="86">
        <f t="shared" si="3"/>
        <v>0</v>
      </c>
      <c r="H46" s="247" t="s">
        <v>362</v>
      </c>
      <c r="I46" s="17" t="s">
        <v>323</v>
      </c>
      <c r="J46" s="81">
        <v>74</v>
      </c>
      <c r="K46" s="80" t="s">
        <v>129</v>
      </c>
      <c r="L46" s="50">
        <v>8179.54</v>
      </c>
      <c r="M46" t="s">
        <v>57</v>
      </c>
    </row>
    <row r="47" spans="1:13" ht="12.75">
      <c r="A47" s="27" t="s">
        <v>21</v>
      </c>
      <c r="B47" t="s">
        <v>167</v>
      </c>
      <c r="C47" s="26">
        <v>4</v>
      </c>
      <c r="D47" s="31">
        <v>2</v>
      </c>
      <c r="E47" s="59">
        <f t="shared" si="2"/>
        <v>6</v>
      </c>
      <c r="F47" s="59">
        <v>6</v>
      </c>
      <c r="G47" s="86">
        <f t="shared" si="3"/>
        <v>0</v>
      </c>
      <c r="H47" s="247" t="s">
        <v>362</v>
      </c>
      <c r="I47" s="17" t="s">
        <v>324</v>
      </c>
      <c r="J47" s="81">
        <v>75</v>
      </c>
      <c r="K47" s="80" t="s">
        <v>130</v>
      </c>
      <c r="L47" s="50">
        <v>29520.48</v>
      </c>
      <c r="M47" t="s">
        <v>57</v>
      </c>
    </row>
    <row r="48" spans="1:13" ht="12.75">
      <c r="A48" s="27" t="s">
        <v>21</v>
      </c>
      <c r="B48" t="s">
        <v>168</v>
      </c>
      <c r="C48" s="26"/>
      <c r="D48" s="31">
        <v>6</v>
      </c>
      <c r="E48" s="59">
        <f t="shared" si="2"/>
        <v>6</v>
      </c>
      <c r="F48" s="59">
        <v>6</v>
      </c>
      <c r="G48" s="86">
        <f t="shared" si="3"/>
        <v>0</v>
      </c>
      <c r="H48" s="247" t="s">
        <v>362</v>
      </c>
      <c r="I48" s="17" t="s">
        <v>290</v>
      </c>
      <c r="J48" s="81">
        <v>76</v>
      </c>
      <c r="K48" s="80" t="s">
        <v>131</v>
      </c>
      <c r="L48" s="50">
        <v>11080.33</v>
      </c>
      <c r="M48" t="s">
        <v>57</v>
      </c>
    </row>
    <row r="49" spans="1:13" ht="12.75">
      <c r="A49" s="27" t="s">
        <v>21</v>
      </c>
      <c r="B49" t="s">
        <v>312</v>
      </c>
      <c r="C49" s="26">
        <v>6</v>
      </c>
      <c r="D49" s="31">
        <v>5</v>
      </c>
      <c r="E49" s="59">
        <f t="shared" si="2"/>
        <v>11</v>
      </c>
      <c r="F49" s="59">
        <v>11</v>
      </c>
      <c r="G49" s="86">
        <f t="shared" si="3"/>
        <v>0</v>
      </c>
      <c r="H49" s="247" t="s">
        <v>362</v>
      </c>
      <c r="I49" s="17" t="s">
        <v>325</v>
      </c>
      <c r="J49" s="81">
        <v>55</v>
      </c>
      <c r="K49" s="80" t="s">
        <v>326</v>
      </c>
      <c r="L49" s="50">
        <v>102723.01</v>
      </c>
      <c r="M49" t="s">
        <v>57</v>
      </c>
    </row>
    <row r="50" spans="1:13" ht="12.75">
      <c r="A50" s="27" t="s">
        <v>21</v>
      </c>
      <c r="B50" t="s">
        <v>313</v>
      </c>
      <c r="C50" s="26">
        <v>1</v>
      </c>
      <c r="D50" s="31"/>
      <c r="E50" s="59">
        <f t="shared" si="2"/>
        <v>1</v>
      </c>
      <c r="F50" s="59">
        <v>1</v>
      </c>
      <c r="G50" s="86">
        <f t="shared" si="3"/>
        <v>0</v>
      </c>
      <c r="H50" s="247" t="s">
        <v>362</v>
      </c>
      <c r="I50" s="17" t="s">
        <v>327</v>
      </c>
      <c r="J50" s="81">
        <v>56</v>
      </c>
      <c r="K50" s="80" t="s">
        <v>328</v>
      </c>
      <c r="L50" s="50">
        <v>6416.27</v>
      </c>
      <c r="M50" t="s">
        <v>57</v>
      </c>
    </row>
    <row r="51" spans="1:13" ht="12.75">
      <c r="A51" s="27" t="s">
        <v>21</v>
      </c>
      <c r="B51" t="s">
        <v>314</v>
      </c>
      <c r="C51" s="26">
        <v>1</v>
      </c>
      <c r="D51" s="31"/>
      <c r="E51" s="59">
        <f t="shared" si="2"/>
        <v>1</v>
      </c>
      <c r="F51" s="25"/>
      <c r="G51" s="86">
        <f t="shared" si="3"/>
        <v>1</v>
      </c>
      <c r="H51" s="247" t="s">
        <v>362</v>
      </c>
      <c r="I51" s="17" t="s">
        <v>329</v>
      </c>
      <c r="J51" s="81">
        <v>57</v>
      </c>
      <c r="K51" s="80" t="s">
        <v>330</v>
      </c>
      <c r="L51" s="50"/>
      <c r="M51" t="s">
        <v>57</v>
      </c>
    </row>
    <row r="52" spans="1:13" ht="13.5" thickBot="1">
      <c r="A52" s="74" t="s">
        <v>21</v>
      </c>
      <c r="B52" t="s">
        <v>315</v>
      </c>
      <c r="C52" s="140"/>
      <c r="D52" s="73">
        <v>1</v>
      </c>
      <c r="E52" s="137">
        <f t="shared" si="2"/>
        <v>1</v>
      </c>
      <c r="F52" s="137">
        <v>1</v>
      </c>
      <c r="G52" s="100">
        <f t="shared" si="3"/>
        <v>0</v>
      </c>
      <c r="H52" s="247" t="s">
        <v>362</v>
      </c>
      <c r="I52" s="17" t="s">
        <v>291</v>
      </c>
      <c r="J52" s="139">
        <v>58</v>
      </c>
      <c r="K52" s="80" t="s">
        <v>331</v>
      </c>
      <c r="L52" s="69">
        <v>1343.11</v>
      </c>
      <c r="M52" t="s">
        <v>57</v>
      </c>
    </row>
    <row r="53" spans="1:13" ht="5.25" customHeight="1" thickBot="1">
      <c r="A53" s="234"/>
      <c r="B53" s="236"/>
      <c r="C53" s="230" t="s">
        <v>97</v>
      </c>
      <c r="D53" s="230" t="s">
        <v>97</v>
      </c>
      <c r="E53" s="230" t="s">
        <v>97</v>
      </c>
      <c r="F53" s="231" t="s">
        <v>97</v>
      </c>
      <c r="G53" s="243" t="s">
        <v>97</v>
      </c>
      <c r="H53" s="248"/>
      <c r="I53" s="237"/>
      <c r="J53" s="231"/>
      <c r="K53" s="238"/>
      <c r="L53" s="232" t="s">
        <v>97</v>
      </c>
      <c r="M53" s="233"/>
    </row>
    <row r="54" spans="1:13" ht="15">
      <c r="A54" s="83" t="s">
        <v>22</v>
      </c>
      <c r="B54" s="221" t="s">
        <v>332</v>
      </c>
      <c r="C54" s="116">
        <v>2</v>
      </c>
      <c r="D54" s="84">
        <v>1</v>
      </c>
      <c r="E54" s="117">
        <f t="shared" si="2"/>
        <v>3</v>
      </c>
      <c r="F54" s="117">
        <v>3</v>
      </c>
      <c r="G54" s="86">
        <f>SUM(E54-F54)</f>
        <v>0</v>
      </c>
      <c r="H54" s="247" t="s">
        <v>360</v>
      </c>
      <c r="I54" s="17" t="s">
        <v>218</v>
      </c>
      <c r="J54" s="130">
        <v>11</v>
      </c>
      <c r="K54" s="80" t="s">
        <v>30</v>
      </c>
      <c r="L54" s="72">
        <v>4790.5</v>
      </c>
      <c r="M54" t="s">
        <v>57</v>
      </c>
    </row>
    <row r="55" spans="1:13" ht="15">
      <c r="A55" s="27" t="s">
        <v>22</v>
      </c>
      <c r="B55" s="221" t="s">
        <v>385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7" t="s">
        <v>362</v>
      </c>
      <c r="I55" s="70" t="s">
        <v>290</v>
      </c>
      <c r="J55" s="81">
        <v>45</v>
      </c>
      <c r="K55" s="80" t="s">
        <v>132</v>
      </c>
      <c r="L55" s="50"/>
      <c r="M55" t="s">
        <v>57</v>
      </c>
    </row>
    <row r="56" spans="1:13" ht="15.75" thickBot="1">
      <c r="A56" s="74" t="s">
        <v>22</v>
      </c>
      <c r="B56" s="221" t="s">
        <v>386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7" t="s">
        <v>362</v>
      </c>
      <c r="I56" s="17" t="s">
        <v>291</v>
      </c>
      <c r="J56" s="139">
        <v>59</v>
      </c>
      <c r="K56" s="80" t="s">
        <v>333</v>
      </c>
      <c r="L56" s="69">
        <v>671.25</v>
      </c>
      <c r="M56" t="s">
        <v>57</v>
      </c>
    </row>
    <row r="57" spans="1:13" ht="5.25" customHeight="1" thickBot="1">
      <c r="A57" s="234"/>
      <c r="B57" s="236"/>
      <c r="C57" s="230" t="s">
        <v>97</v>
      </c>
      <c r="D57" s="230" t="s">
        <v>97</v>
      </c>
      <c r="E57" s="230" t="s">
        <v>97</v>
      </c>
      <c r="F57" s="231" t="s">
        <v>97</v>
      </c>
      <c r="G57" s="243" t="s">
        <v>97</v>
      </c>
      <c r="H57" s="248"/>
      <c r="I57" s="237"/>
      <c r="J57" s="231"/>
      <c r="K57" s="238"/>
      <c r="L57" s="232" t="s">
        <v>97</v>
      </c>
      <c r="M57" s="233"/>
    </row>
    <row r="58" spans="1:13" ht="12.75">
      <c r="A58" s="83" t="s">
        <v>23</v>
      </c>
      <c r="B58" t="s">
        <v>223</v>
      </c>
      <c r="C58" s="116">
        <v>4</v>
      </c>
      <c r="D58" s="84">
        <v>1</v>
      </c>
      <c r="E58" s="117">
        <f aca="true" t="shared" si="4" ref="E58:E68">SUM(C58:D58)</f>
        <v>5</v>
      </c>
      <c r="F58" s="141">
        <v>25</v>
      </c>
      <c r="G58" s="86">
        <f>SUM(E60+E59+E58-F58)</f>
        <v>0</v>
      </c>
      <c r="H58" s="247" t="s">
        <v>360</v>
      </c>
      <c r="I58" s="17" t="s">
        <v>222</v>
      </c>
      <c r="J58" s="130">
        <v>2</v>
      </c>
      <c r="K58" s="17" t="s">
        <v>230</v>
      </c>
      <c r="L58" s="72">
        <v>981.35</v>
      </c>
      <c r="M58" t="s">
        <v>57</v>
      </c>
    </row>
    <row r="59" spans="1:13" ht="12.75">
      <c r="A59" s="27" t="s">
        <v>23</v>
      </c>
      <c r="B59" t="s">
        <v>219</v>
      </c>
      <c r="C59" s="26">
        <v>1</v>
      </c>
      <c r="D59" s="31">
        <v>9</v>
      </c>
      <c r="E59" s="59">
        <f t="shared" si="4"/>
        <v>10</v>
      </c>
      <c r="F59" s="42" t="s">
        <v>141</v>
      </c>
      <c r="G59" s="40" t="s">
        <v>236</v>
      </c>
      <c r="H59" s="247" t="s">
        <v>360</v>
      </c>
      <c r="I59" s="17" t="s">
        <v>222</v>
      </c>
      <c r="J59" s="81">
        <v>6</v>
      </c>
      <c r="K59" s="80" t="s">
        <v>231</v>
      </c>
      <c r="L59" s="50">
        <v>2136.93</v>
      </c>
      <c r="M59" t="s">
        <v>57</v>
      </c>
    </row>
    <row r="60" spans="1:13" ht="12.75">
      <c r="A60" s="27" t="s">
        <v>23</v>
      </c>
      <c r="B60" t="s">
        <v>220</v>
      </c>
      <c r="C60" s="26">
        <v>7</v>
      </c>
      <c r="D60" s="31">
        <v>3</v>
      </c>
      <c r="E60" s="59">
        <f t="shared" si="4"/>
        <v>10</v>
      </c>
      <c r="F60" s="42" t="s">
        <v>141</v>
      </c>
      <c r="G60" s="40" t="s">
        <v>236</v>
      </c>
      <c r="H60" s="247" t="s">
        <v>360</v>
      </c>
      <c r="I60" s="17" t="s">
        <v>222</v>
      </c>
      <c r="J60" s="81">
        <v>16</v>
      </c>
      <c r="K60" s="80" t="s">
        <v>232</v>
      </c>
      <c r="L60" s="50">
        <v>6313.17</v>
      </c>
      <c r="M60" t="s">
        <v>57</v>
      </c>
    </row>
    <row r="61" spans="1:13" ht="12.75">
      <c r="A61" s="27" t="s">
        <v>23</v>
      </c>
      <c r="B61" t="s">
        <v>221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7" t="s">
        <v>361</v>
      </c>
      <c r="I61" s="17" t="s">
        <v>229</v>
      </c>
      <c r="J61" s="81">
        <v>25</v>
      </c>
      <c r="K61" s="80" t="s">
        <v>233</v>
      </c>
      <c r="L61" s="50"/>
      <c r="M61" t="s">
        <v>57</v>
      </c>
    </row>
    <row r="62" spans="1:13" ht="12.75">
      <c r="A62" s="27" t="s">
        <v>23</v>
      </c>
      <c r="B62" t="s">
        <v>387</v>
      </c>
      <c r="C62" s="26">
        <v>1</v>
      </c>
      <c r="D62" s="31"/>
      <c r="E62" s="168">
        <f t="shared" si="4"/>
        <v>1</v>
      </c>
      <c r="F62" s="25">
        <v>1</v>
      </c>
      <c r="G62" s="40">
        <f>SUM(E62+E64-F62)</f>
        <v>0</v>
      </c>
      <c r="H62" s="247" t="s">
        <v>362</v>
      </c>
      <c r="I62" s="17" t="s">
        <v>334</v>
      </c>
      <c r="J62" s="81">
        <v>26</v>
      </c>
      <c r="K62" s="17" t="s">
        <v>234</v>
      </c>
      <c r="L62" s="50">
        <v>-1893.96</v>
      </c>
      <c r="M62" t="s">
        <v>57</v>
      </c>
    </row>
    <row r="63" spans="1:13" ht="12.75">
      <c r="A63" s="27" t="s">
        <v>23</v>
      </c>
      <c r="B63" t="s">
        <v>388</v>
      </c>
      <c r="C63" s="140">
        <v>1</v>
      </c>
      <c r="D63" s="73"/>
      <c r="E63" s="168">
        <f t="shared" si="4"/>
        <v>1</v>
      </c>
      <c r="F63" s="25">
        <v>1</v>
      </c>
      <c r="G63" s="40">
        <f>SUM(E68+E63-F63)</f>
        <v>0</v>
      </c>
      <c r="H63" s="247" t="s">
        <v>362</v>
      </c>
      <c r="I63" s="17" t="s">
        <v>336</v>
      </c>
      <c r="J63" s="139">
        <v>28</v>
      </c>
      <c r="K63" s="17" t="s">
        <v>335</v>
      </c>
      <c r="L63" s="69">
        <v>9053.22</v>
      </c>
      <c r="M63" t="s">
        <v>57</v>
      </c>
    </row>
    <row r="64" spans="1:13" ht="12.75">
      <c r="A64" s="74" t="s">
        <v>23</v>
      </c>
      <c r="B64" t="s">
        <v>389</v>
      </c>
      <c r="C64" s="140"/>
      <c r="D64" s="73"/>
      <c r="E64" s="137">
        <f t="shared" si="4"/>
        <v>0</v>
      </c>
      <c r="F64" s="42" t="s">
        <v>141</v>
      </c>
      <c r="G64" s="40" t="s">
        <v>357</v>
      </c>
      <c r="H64" s="247" t="s">
        <v>362</v>
      </c>
      <c r="I64" s="17" t="s">
        <v>334</v>
      </c>
      <c r="J64" s="139">
        <v>27</v>
      </c>
      <c r="K64" s="80" t="s">
        <v>235</v>
      </c>
      <c r="L64" s="69"/>
      <c r="M64" t="s">
        <v>57</v>
      </c>
    </row>
    <row r="65" spans="1:13" ht="12.75">
      <c r="A65" s="74" t="s">
        <v>23</v>
      </c>
      <c r="B65" t="s">
        <v>390</v>
      </c>
      <c r="C65" s="59" t="s">
        <v>96</v>
      </c>
      <c r="D65" s="59" t="s">
        <v>96</v>
      </c>
      <c r="E65" s="59" t="s">
        <v>96</v>
      </c>
      <c r="F65" s="59" t="s">
        <v>96</v>
      </c>
      <c r="G65" s="168" t="s">
        <v>96</v>
      </c>
      <c r="H65" s="249" t="s">
        <v>362</v>
      </c>
      <c r="I65" s="17" t="s">
        <v>334</v>
      </c>
      <c r="J65" s="139">
        <v>27</v>
      </c>
      <c r="K65" s="80" t="s">
        <v>341</v>
      </c>
      <c r="L65" s="69"/>
      <c r="M65" t="s">
        <v>57</v>
      </c>
    </row>
    <row r="66" spans="1:13" s="28" customFormat="1" ht="12.75">
      <c r="A66" s="74" t="s">
        <v>23</v>
      </c>
      <c r="B66" t="s">
        <v>376</v>
      </c>
      <c r="C66" s="59" t="s">
        <v>96</v>
      </c>
      <c r="D66" s="59" t="s">
        <v>96</v>
      </c>
      <c r="E66" s="59" t="s">
        <v>96</v>
      </c>
      <c r="F66" s="59" t="s">
        <v>96</v>
      </c>
      <c r="G66" s="168" t="s">
        <v>96</v>
      </c>
      <c r="H66" s="249" t="s">
        <v>362</v>
      </c>
      <c r="I66" s="17" t="s">
        <v>334</v>
      </c>
      <c r="J66" s="139">
        <v>27</v>
      </c>
      <c r="K66" s="80" t="s">
        <v>249</v>
      </c>
      <c r="L66" s="69"/>
      <c r="M66" t="s">
        <v>57</v>
      </c>
    </row>
    <row r="67" spans="1:13" ht="12.75">
      <c r="A67" s="74" t="s">
        <v>23</v>
      </c>
      <c r="B67" t="s">
        <v>391</v>
      </c>
      <c r="C67" s="137" t="s">
        <v>96</v>
      </c>
      <c r="D67" s="137" t="s">
        <v>96</v>
      </c>
      <c r="E67" s="137" t="s">
        <v>96</v>
      </c>
      <c r="F67" s="59" t="s">
        <v>96</v>
      </c>
      <c r="G67" s="168" t="s">
        <v>96</v>
      </c>
      <c r="H67" s="249" t="s">
        <v>362</v>
      </c>
      <c r="I67" s="17" t="s">
        <v>334</v>
      </c>
      <c r="J67" s="139">
        <v>27</v>
      </c>
      <c r="K67" s="80" t="s">
        <v>250</v>
      </c>
      <c r="L67" s="69"/>
      <c r="M67" t="s">
        <v>57</v>
      </c>
    </row>
    <row r="68" spans="1:13" ht="12.75">
      <c r="A68" s="74" t="s">
        <v>23</v>
      </c>
      <c r="B68" t="s">
        <v>392</v>
      </c>
      <c r="C68" s="140"/>
      <c r="D68" s="73"/>
      <c r="E68" s="137">
        <f t="shared" si="4"/>
        <v>0</v>
      </c>
      <c r="F68" s="42" t="s">
        <v>141</v>
      </c>
      <c r="G68" s="40" t="s">
        <v>356</v>
      </c>
      <c r="H68" s="132" t="s">
        <v>362</v>
      </c>
      <c r="I68" s="17" t="s">
        <v>336</v>
      </c>
      <c r="J68" s="139">
        <v>29</v>
      </c>
      <c r="K68" s="80" t="s">
        <v>337</v>
      </c>
      <c r="L68" s="69"/>
      <c r="M68" t="s">
        <v>57</v>
      </c>
    </row>
    <row r="69" spans="1:13" ht="12.75">
      <c r="A69" s="74" t="s">
        <v>23</v>
      </c>
      <c r="B69" t="s">
        <v>393</v>
      </c>
      <c r="C69" s="59" t="s">
        <v>96</v>
      </c>
      <c r="D69" s="59" t="s">
        <v>96</v>
      </c>
      <c r="E69" s="59" t="s">
        <v>96</v>
      </c>
      <c r="F69" s="59" t="s">
        <v>96</v>
      </c>
      <c r="G69" s="168" t="s">
        <v>96</v>
      </c>
      <c r="H69" s="249" t="s">
        <v>362</v>
      </c>
      <c r="I69" s="17" t="s">
        <v>336</v>
      </c>
      <c r="J69" s="139">
        <v>29</v>
      </c>
      <c r="K69" s="80" t="s">
        <v>340</v>
      </c>
      <c r="L69" s="69"/>
      <c r="M69" t="s">
        <v>57</v>
      </c>
    </row>
    <row r="70" spans="1:13" ht="12.75">
      <c r="A70" s="74" t="s">
        <v>23</v>
      </c>
      <c r="B70" t="s">
        <v>394</v>
      </c>
      <c r="C70" s="59" t="s">
        <v>96</v>
      </c>
      <c r="D70" s="59" t="s">
        <v>96</v>
      </c>
      <c r="E70" s="59" t="s">
        <v>96</v>
      </c>
      <c r="F70" s="59" t="s">
        <v>96</v>
      </c>
      <c r="G70" s="168" t="s">
        <v>96</v>
      </c>
      <c r="H70" s="249" t="s">
        <v>362</v>
      </c>
      <c r="I70" s="17" t="s">
        <v>336</v>
      </c>
      <c r="J70" s="139">
        <v>29</v>
      </c>
      <c r="K70" s="80" t="s">
        <v>338</v>
      </c>
      <c r="L70" s="69"/>
      <c r="M70" t="s">
        <v>57</v>
      </c>
    </row>
    <row r="71" spans="1:13" ht="13.5" thickBot="1">
      <c r="A71" s="74" t="s">
        <v>23</v>
      </c>
      <c r="B71" t="s">
        <v>384</v>
      </c>
      <c r="C71" s="137" t="s">
        <v>96</v>
      </c>
      <c r="D71" s="137" t="s">
        <v>96</v>
      </c>
      <c r="E71" s="137" t="s">
        <v>96</v>
      </c>
      <c r="F71" s="137" t="s">
        <v>96</v>
      </c>
      <c r="G71" s="244" t="s">
        <v>96</v>
      </c>
      <c r="H71" s="249" t="s">
        <v>362</v>
      </c>
      <c r="I71" s="17" t="s">
        <v>336</v>
      </c>
      <c r="J71" s="139">
        <v>29</v>
      </c>
      <c r="K71" s="80" t="s">
        <v>339</v>
      </c>
      <c r="L71" s="69"/>
      <c r="M71" t="s">
        <v>57</v>
      </c>
    </row>
    <row r="72" spans="1:13" ht="5.25" customHeight="1" thickBot="1">
      <c r="A72" s="234"/>
      <c r="B72" s="235"/>
      <c r="C72" s="230" t="s">
        <v>97</v>
      </c>
      <c r="D72" s="240" t="s">
        <v>97</v>
      </c>
      <c r="E72" s="230" t="s">
        <v>97</v>
      </c>
      <c r="F72" s="231" t="s">
        <v>97</v>
      </c>
      <c r="G72" s="243" t="s">
        <v>97</v>
      </c>
      <c r="H72" s="248"/>
      <c r="I72" s="245"/>
      <c r="J72" s="231"/>
      <c r="K72" s="241"/>
      <c r="L72" s="232" t="s">
        <v>97</v>
      </c>
      <c r="M72" s="233"/>
    </row>
    <row r="73" spans="1:13" ht="12.75">
      <c r="A73" s="83" t="s">
        <v>49</v>
      </c>
      <c r="B73" t="s">
        <v>126</v>
      </c>
      <c r="C73" s="116"/>
      <c r="D73" s="84"/>
      <c r="E73" s="117">
        <f>SUM(C73:D73)</f>
        <v>0</v>
      </c>
      <c r="F73" s="141"/>
      <c r="G73" s="86">
        <f>SUM(E74+E73-F73)</f>
        <v>0</v>
      </c>
      <c r="H73" s="247" t="s">
        <v>362</v>
      </c>
      <c r="I73" s="17" t="s">
        <v>95</v>
      </c>
      <c r="J73" s="130">
        <v>70</v>
      </c>
      <c r="K73" s="17" t="s">
        <v>50</v>
      </c>
      <c r="L73" s="72">
        <v>2761.57</v>
      </c>
      <c r="M73" t="s">
        <v>57</v>
      </c>
    </row>
    <row r="74" spans="1:13" ht="12.75">
      <c r="A74" s="27" t="s">
        <v>114</v>
      </c>
      <c r="B74" t="s">
        <v>395</v>
      </c>
      <c r="C74" s="26"/>
      <c r="D74" s="31"/>
      <c r="E74" s="59">
        <f>SUM(C74:D74)</f>
        <v>0</v>
      </c>
      <c r="F74" s="42" t="s">
        <v>141</v>
      </c>
      <c r="G74" s="40" t="s">
        <v>145</v>
      </c>
      <c r="H74" s="247" t="s">
        <v>362</v>
      </c>
      <c r="I74" s="17" t="s">
        <v>95</v>
      </c>
      <c r="J74" s="81">
        <v>33</v>
      </c>
      <c r="K74" s="80" t="s">
        <v>83</v>
      </c>
      <c r="L74" s="50"/>
      <c r="M74" t="s">
        <v>57</v>
      </c>
    </row>
    <row r="75" spans="1:13" ht="12.75">
      <c r="A75" s="27" t="s">
        <v>49</v>
      </c>
      <c r="B75" t="s">
        <v>210</v>
      </c>
      <c r="C75" s="59" t="s">
        <v>96</v>
      </c>
      <c r="D75" s="59" t="s">
        <v>96</v>
      </c>
      <c r="E75" s="59" t="s">
        <v>96</v>
      </c>
      <c r="F75" s="42" t="s">
        <v>141</v>
      </c>
      <c r="G75" s="40" t="s">
        <v>248</v>
      </c>
      <c r="H75" s="249" t="s">
        <v>362</v>
      </c>
      <c r="I75" s="17" t="s">
        <v>216</v>
      </c>
      <c r="J75" s="81">
        <v>33</v>
      </c>
      <c r="K75" s="80" t="s">
        <v>42</v>
      </c>
      <c r="L75" s="50"/>
      <c r="M75" t="s">
        <v>57</v>
      </c>
    </row>
    <row r="76" spans="1:13" ht="12.75">
      <c r="A76" s="27" t="s">
        <v>49</v>
      </c>
      <c r="B76" t="s">
        <v>211</v>
      </c>
      <c r="C76" s="59" t="s">
        <v>96</v>
      </c>
      <c r="D76" s="59" t="s">
        <v>96</v>
      </c>
      <c r="E76" s="59" t="s">
        <v>96</v>
      </c>
      <c r="F76" s="42" t="s">
        <v>141</v>
      </c>
      <c r="G76" s="40" t="s">
        <v>145</v>
      </c>
      <c r="H76" s="249" t="s">
        <v>362</v>
      </c>
      <c r="I76" s="17" t="s">
        <v>95</v>
      </c>
      <c r="J76" s="81">
        <v>33</v>
      </c>
      <c r="K76" s="80" t="s">
        <v>115</v>
      </c>
      <c r="L76" s="50"/>
      <c r="M76" t="s">
        <v>57</v>
      </c>
    </row>
    <row r="77" spans="1:13" ht="13.5" thickBot="1">
      <c r="A77" s="74" t="s">
        <v>49</v>
      </c>
      <c r="B77" t="s">
        <v>212</v>
      </c>
      <c r="C77" s="137" t="s">
        <v>96</v>
      </c>
      <c r="D77" s="137" t="s">
        <v>96</v>
      </c>
      <c r="E77" s="137" t="s">
        <v>96</v>
      </c>
      <c r="F77" s="138" t="s">
        <v>141</v>
      </c>
      <c r="G77" s="75" t="s">
        <v>145</v>
      </c>
      <c r="H77" s="249" t="s">
        <v>362</v>
      </c>
      <c r="I77" s="17" t="s">
        <v>95</v>
      </c>
      <c r="J77" s="139">
        <v>33</v>
      </c>
      <c r="K77" s="80" t="s">
        <v>116</v>
      </c>
      <c r="L77" s="69"/>
      <c r="M77" t="s">
        <v>57</v>
      </c>
    </row>
    <row r="78" spans="1:13" ht="5.25" customHeight="1" thickBot="1">
      <c r="A78" s="234"/>
      <c r="B78" s="235"/>
      <c r="C78" s="242" t="s">
        <v>97</v>
      </c>
      <c r="D78" s="242" t="s">
        <v>97</v>
      </c>
      <c r="E78" s="242" t="s">
        <v>97</v>
      </c>
      <c r="F78" s="231" t="s">
        <v>97</v>
      </c>
      <c r="G78" s="243" t="s">
        <v>97</v>
      </c>
      <c r="H78" s="248"/>
      <c r="I78" s="245"/>
      <c r="J78" s="231"/>
      <c r="K78" s="230"/>
      <c r="L78" s="232" t="s">
        <v>97</v>
      </c>
      <c r="M78" s="233"/>
    </row>
    <row r="79" spans="1:13" ht="13.5" thickBot="1">
      <c r="A79" s="83" t="s">
        <v>169</v>
      </c>
      <c r="B79" t="s">
        <v>170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362</v>
      </c>
      <c r="I79" s="17" t="s">
        <v>240</v>
      </c>
      <c r="J79" s="130">
        <v>87</v>
      </c>
      <c r="K79" s="80" t="s">
        <v>172</v>
      </c>
      <c r="L79" s="72"/>
      <c r="M79" t="s">
        <v>57</v>
      </c>
    </row>
    <row r="80" spans="1:13" ht="12.75">
      <c r="A80" s="17"/>
      <c r="C80" s="35">
        <f>SUM(C4:C79)</f>
        <v>133</v>
      </c>
      <c r="D80" s="35">
        <f>SUM(D4:D79)</f>
        <v>116</v>
      </c>
      <c r="E80" s="35">
        <f>SUM(E4:E79)</f>
        <v>249</v>
      </c>
      <c r="F80" s="35">
        <f>SUM(F4:F79)</f>
        <v>251</v>
      </c>
      <c r="G80" s="35">
        <f>SUM(G4+G5+G6+G7+G8+G9+G11+G14+G15+G16+G17+G18+G20+G21+G22+G23+G25+G30+G45+G46+G47+G48+G49+G50+G51+G52+G54+G55+G56+G58+G61+G62+G63+G73+G79)</f>
        <v>-2</v>
      </c>
      <c r="H80"/>
      <c r="K80" s="23" t="s">
        <v>98</v>
      </c>
      <c r="L80" s="15">
        <f>SUM(L4:L79)</f>
        <v>474863.38999999996</v>
      </c>
      <c r="M80" t="s">
        <v>57</v>
      </c>
    </row>
    <row r="81" spans="1:11" ht="12.75">
      <c r="A81" s="322"/>
      <c r="B81" s="323"/>
      <c r="D81" s="1"/>
      <c r="E81" s="1"/>
      <c r="H81"/>
      <c r="K81" s="1"/>
    </row>
    <row r="82" spans="1:12" ht="13.5" thickBot="1">
      <c r="A82" s="305">
        <v>40840</v>
      </c>
      <c r="B82" s="37" t="s">
        <v>638</v>
      </c>
      <c r="D82" s="1"/>
      <c r="F82" s="4"/>
      <c r="H82"/>
      <c r="I82" s="4"/>
      <c r="J82" s="4"/>
      <c r="K82" s="1"/>
      <c r="L82" s="4" t="s">
        <v>56</v>
      </c>
    </row>
    <row r="83" spans="1:13" ht="12.75">
      <c r="A83" s="303">
        <v>40918</v>
      </c>
      <c r="B83" s="38" t="s">
        <v>637</v>
      </c>
      <c r="D83" s="118"/>
      <c r="E83" s="223" t="s">
        <v>38</v>
      </c>
      <c r="F83" s="148">
        <f>SUM(F14+F18+F20+F21+F22+F23+F54+F58)</f>
        <v>152</v>
      </c>
      <c r="H83"/>
      <c r="I83" s="14"/>
      <c r="J83" s="14"/>
      <c r="K83" s="225" t="s">
        <v>38</v>
      </c>
      <c r="L83" s="154">
        <f>SUM(L14+L18+L19+L20+L21+L22+L23+L54+L58+L59+L60)</f>
        <v>101153.93000000001</v>
      </c>
      <c r="M83" s="111" t="s">
        <v>57</v>
      </c>
    </row>
    <row r="84" spans="2:13" ht="12.75">
      <c r="B84" s="5" t="s">
        <v>358</v>
      </c>
      <c r="D84" s="121"/>
      <c r="E84" s="224" t="s">
        <v>39</v>
      </c>
      <c r="F84" s="149">
        <f>SUM(F15+F25+F61)</f>
        <v>7</v>
      </c>
      <c r="H84"/>
      <c r="I84" s="14"/>
      <c r="J84" s="14"/>
      <c r="K84" s="226" t="s">
        <v>39</v>
      </c>
      <c r="L84" s="155">
        <f>SUM(L15+L25+L26+L27+L28+L61)</f>
        <v>16968.98</v>
      </c>
      <c r="M84" s="156" t="s">
        <v>57</v>
      </c>
    </row>
    <row r="85" spans="2:13" ht="13.5" thickBot="1">
      <c r="B85" s="13"/>
      <c r="D85" s="121"/>
      <c r="E85" s="224" t="s">
        <v>40</v>
      </c>
      <c r="F85" s="150">
        <f>SUM(F16+F17+F30+F45+F46+F47+F48+F49+F50+F51+F52+F55+F56+F62+F63+F73+F79)</f>
        <v>80</v>
      </c>
      <c r="I85" s="14"/>
      <c r="J85" s="14"/>
      <c r="K85" s="226" t="s">
        <v>40</v>
      </c>
      <c r="L85" s="155">
        <f>SUM(L16+L17+L30+L31+L32+L33+L34+L35+L36+L37+L38+L39+L40+L41+L42+L43+L45+L46+L47+L48+L49+L50+L51+L52+L55+L56+L62+L63+L64+L65+L66+L67+L68+L69+L70+L71+L73+L74+L75+L76+L77+L79)</f>
        <v>352919.6</v>
      </c>
      <c r="M85" s="156" t="s">
        <v>57</v>
      </c>
    </row>
    <row r="86" spans="1:13" ht="13.5" thickBot="1">
      <c r="A86" s="195"/>
      <c r="B86" s="306" t="s">
        <v>257</v>
      </c>
      <c r="C86" s="70"/>
      <c r="D86" s="151"/>
      <c r="E86" s="152" t="s">
        <v>43</v>
      </c>
      <c r="F86" s="153">
        <f>SUM(F83:F85)</f>
        <v>239</v>
      </c>
      <c r="H86"/>
      <c r="I86" s="15"/>
      <c r="J86" s="15"/>
      <c r="K86" s="157" t="s">
        <v>43</v>
      </c>
      <c r="L86" s="158">
        <f>SUM(L83:L85)</f>
        <v>471042.51</v>
      </c>
      <c r="M86" s="159" t="s">
        <v>57</v>
      </c>
    </row>
    <row r="87" spans="1:11" ht="12.75">
      <c r="A87" s="308" t="s">
        <v>251</v>
      </c>
      <c r="B87" s="309" t="s">
        <v>254</v>
      </c>
      <c r="C87" s="310">
        <f>SUM(F15+F16+F17+F25+F30+F45+F46+F47+F48+F49+F50+F51+F52+F55+F56+F79)</f>
        <v>85</v>
      </c>
      <c r="D87" s="17"/>
      <c r="E87" s="1"/>
      <c r="F87" s="2"/>
      <c r="G87" s="2"/>
      <c r="H87"/>
      <c r="K87" s="1"/>
    </row>
    <row r="88" spans="1:11" ht="12.75">
      <c r="A88" s="311" t="s">
        <v>252</v>
      </c>
      <c r="B88" s="307" t="s">
        <v>253</v>
      </c>
      <c r="C88" s="312">
        <f>SUM(F14+F18+F20+F21+F22+F23+F54)</f>
        <v>127</v>
      </c>
      <c r="D88" s="17"/>
      <c r="E88" s="1"/>
      <c r="F88" s="2"/>
      <c r="G88" s="2"/>
      <c r="H88"/>
      <c r="K88" s="1"/>
    </row>
    <row r="89" spans="1:11" ht="12.75">
      <c r="A89" s="311" t="s">
        <v>255</v>
      </c>
      <c r="B89" s="307" t="s">
        <v>256</v>
      </c>
      <c r="C89" s="312">
        <f>SUM(F58+F61+F62+F63)</f>
        <v>27</v>
      </c>
      <c r="D89" s="17"/>
      <c r="E89" s="1"/>
      <c r="F89" s="3"/>
      <c r="G89" s="3"/>
      <c r="H89"/>
      <c r="K89" s="1"/>
    </row>
    <row r="90" spans="1:11" ht="13.5" thickBot="1">
      <c r="A90" s="313" t="s">
        <v>506</v>
      </c>
      <c r="B90" s="314" t="s">
        <v>507</v>
      </c>
      <c r="C90" s="315">
        <f>SUM(F4:F7)</f>
        <v>5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Mai 2011</oddHeader>
    <oddFooter>&amp;R&amp;8&amp;U&amp;F&amp;A</oddFooter>
  </headerFooter>
  <ignoredErrors>
    <ignoredError sqref="C9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9.421875" style="8" bestFit="1" customWidth="1"/>
    <col min="3" max="3" width="41.421875" style="8" bestFit="1" customWidth="1"/>
  </cols>
  <sheetData>
    <row r="1" spans="1:3" ht="12.75">
      <c r="A1" s="4" t="s">
        <v>71</v>
      </c>
      <c r="B1" s="4" t="s">
        <v>6</v>
      </c>
      <c r="C1" s="4" t="s">
        <v>70</v>
      </c>
    </row>
    <row r="2" ht="12.75">
      <c r="A2" s="4" t="s">
        <v>72</v>
      </c>
    </row>
    <row r="3" ht="4.5" customHeight="1"/>
    <row r="4" spans="1:3" ht="12.75">
      <c r="A4" s="1" t="s">
        <v>565</v>
      </c>
      <c r="B4" t="s">
        <v>566</v>
      </c>
      <c r="C4" t="s">
        <v>461</v>
      </c>
    </row>
    <row r="5" spans="1:3" ht="12.75">
      <c r="A5" s="1" t="s">
        <v>524</v>
      </c>
      <c r="B5" t="s">
        <v>567</v>
      </c>
      <c r="C5" t="s">
        <v>519</v>
      </c>
    </row>
    <row r="6" spans="1:3" ht="12.75">
      <c r="A6" s="1" t="s">
        <v>524</v>
      </c>
      <c r="B6" t="s">
        <v>567</v>
      </c>
      <c r="C6" t="s">
        <v>519</v>
      </c>
    </row>
    <row r="7" spans="1:3" ht="12.75">
      <c r="A7" s="1" t="s">
        <v>524</v>
      </c>
      <c r="B7" t="s">
        <v>567</v>
      </c>
      <c r="C7" t="s">
        <v>519</v>
      </c>
    </row>
    <row r="8" spans="1:3" ht="12.75">
      <c r="A8" s="1" t="s">
        <v>524</v>
      </c>
      <c r="B8" t="s">
        <v>567</v>
      </c>
      <c r="C8" t="s">
        <v>461</v>
      </c>
    </row>
    <row r="9" spans="1:3" ht="12.75">
      <c r="A9" s="1" t="s">
        <v>524</v>
      </c>
      <c r="B9" t="s">
        <v>567</v>
      </c>
      <c r="C9" t="s">
        <v>461</v>
      </c>
    </row>
    <row r="10" spans="1:3" ht="12.75">
      <c r="A10" s="1" t="s">
        <v>524</v>
      </c>
      <c r="B10" t="s">
        <v>567</v>
      </c>
      <c r="C10" t="s">
        <v>461</v>
      </c>
    </row>
    <row r="11" spans="1:3" ht="12.75">
      <c r="A11" s="1" t="s">
        <v>524</v>
      </c>
      <c r="B11" t="s">
        <v>567</v>
      </c>
      <c r="C11" t="s">
        <v>461</v>
      </c>
    </row>
    <row r="12" spans="1:3" ht="12.75">
      <c r="A12" s="1" t="s">
        <v>524</v>
      </c>
      <c r="B12" t="s">
        <v>567</v>
      </c>
      <c r="C12" t="s">
        <v>461</v>
      </c>
    </row>
    <row r="13" spans="1:3" ht="12.75">
      <c r="A13" s="1" t="s">
        <v>524</v>
      </c>
      <c r="B13" t="s">
        <v>567</v>
      </c>
      <c r="C13" t="s">
        <v>461</v>
      </c>
    </row>
    <row r="14" spans="1:3" ht="12.75">
      <c r="A14" s="1" t="s">
        <v>524</v>
      </c>
      <c r="B14" t="s">
        <v>567</v>
      </c>
      <c r="C14" t="s">
        <v>461</v>
      </c>
    </row>
    <row r="15" spans="1:3" ht="12.75">
      <c r="A15" s="1" t="s">
        <v>524</v>
      </c>
      <c r="B15" t="s">
        <v>567</v>
      </c>
      <c r="C15" t="s">
        <v>461</v>
      </c>
    </row>
    <row r="16" spans="1:3" ht="12.75">
      <c r="A16" s="1" t="s">
        <v>524</v>
      </c>
      <c r="B16" t="s">
        <v>567</v>
      </c>
      <c r="C16" t="s">
        <v>461</v>
      </c>
    </row>
    <row r="17" spans="1:3" ht="12.75">
      <c r="A17" s="1" t="s">
        <v>524</v>
      </c>
      <c r="B17" t="s">
        <v>567</v>
      </c>
      <c r="C17" t="s">
        <v>461</v>
      </c>
    </row>
    <row r="18" spans="1:3" ht="12.75">
      <c r="A18" s="1" t="s">
        <v>526</v>
      </c>
      <c r="B18" t="s">
        <v>401</v>
      </c>
      <c r="C18" t="s">
        <v>426</v>
      </c>
    </row>
    <row r="19" spans="1:3" ht="12.75">
      <c r="A19" s="1" t="s">
        <v>526</v>
      </c>
      <c r="B19" t="s">
        <v>401</v>
      </c>
      <c r="C19" t="s">
        <v>426</v>
      </c>
    </row>
    <row r="20" spans="1:3" ht="12.75">
      <c r="A20" s="1" t="s">
        <v>526</v>
      </c>
      <c r="B20" t="s">
        <v>401</v>
      </c>
      <c r="C20" t="s">
        <v>510</v>
      </c>
    </row>
    <row r="21" spans="1:3" ht="12.75">
      <c r="A21" s="1" t="s">
        <v>526</v>
      </c>
      <c r="B21" t="s">
        <v>401</v>
      </c>
      <c r="C21" t="s">
        <v>511</v>
      </c>
    </row>
    <row r="22" spans="1:3" ht="12.75">
      <c r="A22" s="1" t="s">
        <v>526</v>
      </c>
      <c r="B22" t="s">
        <v>401</v>
      </c>
      <c r="C22" t="s">
        <v>511</v>
      </c>
    </row>
    <row r="23" spans="1:3" ht="12.75">
      <c r="A23" s="1" t="s">
        <v>526</v>
      </c>
      <c r="B23" t="s">
        <v>401</v>
      </c>
      <c r="C23" t="s">
        <v>511</v>
      </c>
    </row>
    <row r="24" spans="1:3" ht="12.75">
      <c r="A24" s="1">
        <v>19</v>
      </c>
      <c r="B24" t="s">
        <v>539</v>
      </c>
      <c r="C24" t="s">
        <v>519</v>
      </c>
    </row>
    <row r="25" spans="1:3" ht="12.75">
      <c r="A25" s="1">
        <v>19</v>
      </c>
      <c r="B25" t="s">
        <v>540</v>
      </c>
      <c r="C25" t="s">
        <v>443</v>
      </c>
    </row>
    <row r="26" spans="1:3" ht="12.75">
      <c r="A26" s="1">
        <v>20</v>
      </c>
      <c r="B26" t="s">
        <v>427</v>
      </c>
      <c r="C26" t="s">
        <v>541</v>
      </c>
    </row>
    <row r="27" spans="1:3" ht="12.75">
      <c r="A27" s="1" t="s">
        <v>528</v>
      </c>
      <c r="B27" t="s">
        <v>444</v>
      </c>
      <c r="C27" t="s">
        <v>510</v>
      </c>
    </row>
    <row r="28" spans="1:3" ht="12.75">
      <c r="A28" s="1" t="s">
        <v>528</v>
      </c>
      <c r="B28" t="s">
        <v>444</v>
      </c>
      <c r="C28" t="s">
        <v>510</v>
      </c>
    </row>
    <row r="29" spans="1:3" ht="12.75">
      <c r="A29" s="1" t="s">
        <v>528</v>
      </c>
      <c r="B29" t="s">
        <v>445</v>
      </c>
      <c r="C29" t="s">
        <v>446</v>
      </c>
    </row>
    <row r="30" spans="1:3" ht="12.75">
      <c r="A30" s="1" t="s">
        <v>440</v>
      </c>
      <c r="B30" t="s">
        <v>530</v>
      </c>
      <c r="C30" t="s">
        <v>510</v>
      </c>
    </row>
    <row r="31" spans="1:3" ht="12.75">
      <c r="A31" s="1" t="s">
        <v>440</v>
      </c>
      <c r="B31" t="s">
        <v>13</v>
      </c>
      <c r="C31" t="s">
        <v>573</v>
      </c>
    </row>
    <row r="32" spans="1:3" ht="12.75">
      <c r="A32" s="1" t="s">
        <v>440</v>
      </c>
      <c r="B32" t="s">
        <v>13</v>
      </c>
      <c r="C32" t="s">
        <v>569</v>
      </c>
    </row>
    <row r="33" spans="1:3" ht="12.75">
      <c r="A33" s="1" t="s">
        <v>440</v>
      </c>
      <c r="B33" t="s">
        <v>13</v>
      </c>
      <c r="C33" t="s">
        <v>464</v>
      </c>
    </row>
    <row r="34" spans="1:3" ht="12.75">
      <c r="A34" s="1" t="s">
        <v>440</v>
      </c>
      <c r="B34" t="s">
        <v>13</v>
      </c>
      <c r="C34" t="s">
        <v>519</v>
      </c>
    </row>
    <row r="35" spans="1:3" ht="12.75">
      <c r="A35" s="1" t="s">
        <v>440</v>
      </c>
      <c r="B35" t="s">
        <v>13</v>
      </c>
      <c r="C35" t="s">
        <v>570</v>
      </c>
    </row>
    <row r="36" spans="1:3" ht="12.75">
      <c r="A36" s="1" t="s">
        <v>440</v>
      </c>
      <c r="B36" t="s">
        <v>13</v>
      </c>
      <c r="C36" t="s">
        <v>462</v>
      </c>
    </row>
    <row r="37" spans="1:3" ht="12.75">
      <c r="A37" s="1" t="s">
        <v>440</v>
      </c>
      <c r="B37" t="s">
        <v>13</v>
      </c>
      <c r="C37" t="s">
        <v>462</v>
      </c>
    </row>
    <row r="38" spans="1:3" ht="12.75">
      <c r="A38" s="1" t="s">
        <v>440</v>
      </c>
      <c r="B38" t="s">
        <v>13</v>
      </c>
      <c r="C38" t="s">
        <v>571</v>
      </c>
    </row>
    <row r="39" spans="1:3" ht="12.75">
      <c r="A39" s="1" t="s">
        <v>440</v>
      </c>
      <c r="B39" t="s">
        <v>13</v>
      </c>
      <c r="C39" t="s">
        <v>571</v>
      </c>
    </row>
    <row r="40" spans="1:3" ht="12.75">
      <c r="A40" s="1" t="s">
        <v>440</v>
      </c>
      <c r="B40" t="s">
        <v>13</v>
      </c>
      <c r="C40" t="s">
        <v>572</v>
      </c>
    </row>
    <row r="41" spans="1:3" ht="12.75">
      <c r="A41" s="1" t="s">
        <v>440</v>
      </c>
      <c r="B41" t="s">
        <v>13</v>
      </c>
      <c r="C41" t="s">
        <v>568</v>
      </c>
    </row>
    <row r="42" spans="1:3" ht="12.75">
      <c r="A42" s="1" t="s">
        <v>440</v>
      </c>
      <c r="B42" t="s">
        <v>13</v>
      </c>
      <c r="C42" t="s">
        <v>532</v>
      </c>
    </row>
    <row r="43" spans="1:3" ht="12.75">
      <c r="A43" s="1" t="s">
        <v>440</v>
      </c>
      <c r="B43" t="s">
        <v>13</v>
      </c>
      <c r="C43" t="s">
        <v>532</v>
      </c>
    </row>
    <row r="44" spans="1:3" ht="12.75">
      <c r="A44" s="1">
        <v>29</v>
      </c>
      <c r="B44" t="s">
        <v>430</v>
      </c>
      <c r="C44" t="s">
        <v>542</v>
      </c>
    </row>
    <row r="45" spans="1:3" ht="12.75">
      <c r="A45" s="1">
        <v>29</v>
      </c>
      <c r="B45" t="s">
        <v>430</v>
      </c>
      <c r="C45" t="s">
        <v>431</v>
      </c>
    </row>
    <row r="46" spans="1:3" ht="12.75">
      <c r="A46" s="1">
        <v>29</v>
      </c>
      <c r="B46" t="s">
        <v>430</v>
      </c>
      <c r="C46" t="s">
        <v>426</v>
      </c>
    </row>
    <row r="47" spans="1:3" ht="12.75">
      <c r="A47" s="1">
        <v>29</v>
      </c>
      <c r="B47" t="s">
        <v>430</v>
      </c>
      <c r="C47" t="s">
        <v>426</v>
      </c>
    </row>
    <row r="48" spans="1:3" ht="12.75">
      <c r="A48" s="1">
        <v>29</v>
      </c>
      <c r="B48" t="s">
        <v>430</v>
      </c>
      <c r="C48" t="s">
        <v>426</v>
      </c>
    </row>
    <row r="49" spans="1:3" ht="12.75">
      <c r="A49" s="1">
        <v>29</v>
      </c>
      <c r="B49" t="s">
        <v>430</v>
      </c>
      <c r="C49" t="s">
        <v>426</v>
      </c>
    </row>
    <row r="50" spans="1:3" ht="12.75">
      <c r="A50" s="1">
        <v>29</v>
      </c>
      <c r="B50" t="s">
        <v>430</v>
      </c>
      <c r="C50" t="s">
        <v>426</v>
      </c>
    </row>
    <row r="51" spans="1:3" ht="12.75">
      <c r="A51" s="1">
        <v>29</v>
      </c>
      <c r="B51" t="s">
        <v>430</v>
      </c>
      <c r="C51" t="s">
        <v>426</v>
      </c>
    </row>
    <row r="52" spans="1:3" ht="12.75">
      <c r="A52" s="1">
        <v>29</v>
      </c>
      <c r="B52" t="s">
        <v>430</v>
      </c>
      <c r="C52" t="s">
        <v>511</v>
      </c>
    </row>
    <row r="53" spans="1:3" ht="12.75">
      <c r="A53" s="1">
        <v>29</v>
      </c>
      <c r="B53" t="s">
        <v>430</v>
      </c>
      <c r="C53" t="s">
        <v>543</v>
      </c>
    </row>
    <row r="54" spans="1:3" ht="12.75">
      <c r="A54" s="1">
        <v>30</v>
      </c>
      <c r="B54" t="s">
        <v>432</v>
      </c>
      <c r="C54" t="s">
        <v>447</v>
      </c>
    </row>
    <row r="55" spans="1:3" ht="12.75">
      <c r="A55" s="1">
        <v>30</v>
      </c>
      <c r="B55" t="s">
        <v>432</v>
      </c>
      <c r="C55" t="s">
        <v>426</v>
      </c>
    </row>
    <row r="56" spans="1:3" ht="12.75">
      <c r="A56" s="1">
        <v>30</v>
      </c>
      <c r="B56" t="s">
        <v>432</v>
      </c>
      <c r="C56" t="s">
        <v>426</v>
      </c>
    </row>
    <row r="57" spans="1:3" ht="12.75">
      <c r="A57" s="1">
        <v>30</v>
      </c>
      <c r="B57" t="s">
        <v>432</v>
      </c>
      <c r="C57" t="s">
        <v>426</v>
      </c>
    </row>
    <row r="58" spans="1:3" ht="12.75">
      <c r="A58" s="1">
        <v>30</v>
      </c>
      <c r="B58" t="s">
        <v>432</v>
      </c>
      <c r="C58" t="s">
        <v>426</v>
      </c>
    </row>
    <row r="59" spans="1:3" ht="12.75">
      <c r="A59" s="1">
        <v>30</v>
      </c>
      <c r="B59" t="s">
        <v>432</v>
      </c>
      <c r="C59" t="s">
        <v>426</v>
      </c>
    </row>
    <row r="60" spans="1:3" ht="12.75">
      <c r="A60" s="1">
        <v>30</v>
      </c>
      <c r="B60" t="s">
        <v>432</v>
      </c>
      <c r="C60" t="s">
        <v>545</v>
      </c>
    </row>
    <row r="61" spans="1:3" ht="12.75">
      <c r="A61" s="1">
        <v>30</v>
      </c>
      <c r="B61" t="s">
        <v>432</v>
      </c>
      <c r="C61" t="s">
        <v>544</v>
      </c>
    </row>
    <row r="62" spans="1:3" ht="12.75">
      <c r="A62" s="1">
        <v>30</v>
      </c>
      <c r="B62" t="s">
        <v>432</v>
      </c>
      <c r="C62" t="s">
        <v>544</v>
      </c>
    </row>
    <row r="63" spans="1:3" ht="12.75">
      <c r="A63" s="1">
        <v>30</v>
      </c>
      <c r="B63" t="s">
        <v>432</v>
      </c>
      <c r="C63" t="s">
        <v>434</v>
      </c>
    </row>
    <row r="64" spans="1:3" ht="12.75">
      <c r="A64" s="1">
        <v>30</v>
      </c>
      <c r="B64" t="s">
        <v>432</v>
      </c>
      <c r="C64" t="s">
        <v>511</v>
      </c>
    </row>
    <row r="65" spans="1:3" ht="12.75">
      <c r="A65" s="1">
        <v>30</v>
      </c>
      <c r="B65" t="s">
        <v>432</v>
      </c>
      <c r="C65" t="s">
        <v>511</v>
      </c>
    </row>
    <row r="66" spans="1:3" ht="12.75">
      <c r="A66" s="1">
        <v>30</v>
      </c>
      <c r="B66" t="s">
        <v>432</v>
      </c>
      <c r="C66" t="s">
        <v>511</v>
      </c>
    </row>
    <row r="67" spans="1:3" ht="12.75">
      <c r="A67" s="1">
        <v>30</v>
      </c>
      <c r="B67" t="s">
        <v>432</v>
      </c>
      <c r="C67" t="s">
        <v>511</v>
      </c>
    </row>
    <row r="68" spans="1:3" ht="12.75">
      <c r="A68" s="1">
        <v>30</v>
      </c>
      <c r="B68" t="s">
        <v>432</v>
      </c>
      <c r="C68" t="s">
        <v>511</v>
      </c>
    </row>
    <row r="69" spans="1:3" ht="12.75">
      <c r="A69" s="1">
        <v>30</v>
      </c>
      <c r="B69" t="s">
        <v>432</v>
      </c>
      <c r="C69" t="s">
        <v>511</v>
      </c>
    </row>
    <row r="70" spans="1:3" ht="12.75">
      <c r="A70" s="1">
        <v>30</v>
      </c>
      <c r="B70" t="s">
        <v>432</v>
      </c>
      <c r="C70" t="s">
        <v>511</v>
      </c>
    </row>
    <row r="71" spans="1:3" ht="12.75">
      <c r="A71" s="1">
        <v>30</v>
      </c>
      <c r="B71" t="s">
        <v>432</v>
      </c>
      <c r="C71" t="s">
        <v>511</v>
      </c>
    </row>
    <row r="72" spans="1:3" ht="12.75">
      <c r="A72" s="1">
        <v>30</v>
      </c>
      <c r="B72" t="s">
        <v>432</v>
      </c>
      <c r="C72" t="s">
        <v>511</v>
      </c>
    </row>
    <row r="73" spans="1:3" ht="12.75">
      <c r="A73" s="1">
        <v>30</v>
      </c>
      <c r="B73" t="s">
        <v>432</v>
      </c>
      <c r="C73" t="s">
        <v>511</v>
      </c>
    </row>
    <row r="74" spans="1:3" ht="12.75">
      <c r="A74" s="1">
        <v>30</v>
      </c>
      <c r="B74" t="s">
        <v>432</v>
      </c>
      <c r="C74" t="s">
        <v>511</v>
      </c>
    </row>
    <row r="75" spans="1:3" ht="12.75">
      <c r="A75" s="1">
        <v>30</v>
      </c>
      <c r="B75" t="s">
        <v>432</v>
      </c>
      <c r="C75" t="s">
        <v>511</v>
      </c>
    </row>
    <row r="76" spans="1:3" ht="12.75">
      <c r="A76" s="1">
        <v>30</v>
      </c>
      <c r="B76" t="s">
        <v>432</v>
      </c>
      <c r="C76" t="s">
        <v>511</v>
      </c>
    </row>
    <row r="77" spans="1:3" ht="12.75">
      <c r="A77" s="1">
        <v>30</v>
      </c>
      <c r="B77" t="s">
        <v>432</v>
      </c>
      <c r="C77" t="s">
        <v>511</v>
      </c>
    </row>
    <row r="78" spans="1:3" ht="12.75">
      <c r="A78" s="1">
        <v>30</v>
      </c>
      <c r="B78" t="s">
        <v>432</v>
      </c>
      <c r="C78" t="s">
        <v>511</v>
      </c>
    </row>
    <row r="79" spans="1:3" ht="12.75">
      <c r="A79" s="1">
        <v>30</v>
      </c>
      <c r="B79" t="s">
        <v>432</v>
      </c>
      <c r="C79" t="s">
        <v>511</v>
      </c>
    </row>
    <row r="80" spans="1:3" ht="12.75">
      <c r="A80" s="1">
        <v>30</v>
      </c>
      <c r="B80" t="s">
        <v>432</v>
      </c>
      <c r="C80" t="s">
        <v>511</v>
      </c>
    </row>
    <row r="81" spans="1:3" ht="12.75">
      <c r="A81" s="1">
        <v>31</v>
      </c>
      <c r="B81" t="s">
        <v>433</v>
      </c>
      <c r="C81" t="s">
        <v>448</v>
      </c>
    </row>
    <row r="82" spans="1:3" ht="12.75">
      <c r="A82" s="1">
        <v>31</v>
      </c>
      <c r="B82" t="s">
        <v>433</v>
      </c>
      <c r="C82" t="s">
        <v>548</v>
      </c>
    </row>
    <row r="83" spans="1:3" ht="12.75">
      <c r="A83" s="1">
        <v>31</v>
      </c>
      <c r="B83" t="s">
        <v>433</v>
      </c>
      <c r="C83" t="s">
        <v>546</v>
      </c>
    </row>
    <row r="84" spans="1:3" ht="12.75">
      <c r="A84" s="1">
        <v>31</v>
      </c>
      <c r="B84" t="s">
        <v>433</v>
      </c>
      <c r="C84" t="s">
        <v>449</v>
      </c>
    </row>
    <row r="85" spans="1:3" ht="12.75">
      <c r="A85" s="1">
        <v>31</v>
      </c>
      <c r="B85" t="s">
        <v>433</v>
      </c>
      <c r="C85" t="s">
        <v>426</v>
      </c>
    </row>
    <row r="86" spans="1:3" ht="12.75">
      <c r="A86" s="1">
        <v>31</v>
      </c>
      <c r="B86" t="s">
        <v>433</v>
      </c>
      <c r="C86" t="s">
        <v>426</v>
      </c>
    </row>
    <row r="87" spans="1:3" ht="12.75">
      <c r="A87" s="1">
        <v>31</v>
      </c>
      <c r="B87" t="s">
        <v>433</v>
      </c>
      <c r="C87" t="s">
        <v>426</v>
      </c>
    </row>
    <row r="88" spans="1:3" ht="12.75">
      <c r="A88" s="1">
        <v>31</v>
      </c>
      <c r="B88" t="s">
        <v>433</v>
      </c>
      <c r="C88" t="s">
        <v>426</v>
      </c>
    </row>
    <row r="89" spans="1:3" ht="12.75">
      <c r="A89" s="1">
        <v>31</v>
      </c>
      <c r="B89" t="s">
        <v>433</v>
      </c>
      <c r="C89" t="s">
        <v>426</v>
      </c>
    </row>
    <row r="90" spans="1:3" ht="12.75">
      <c r="A90" s="1">
        <v>31</v>
      </c>
      <c r="B90" t="s">
        <v>433</v>
      </c>
      <c r="C90" t="s">
        <v>426</v>
      </c>
    </row>
    <row r="91" spans="1:3" ht="12.75">
      <c r="A91" s="1">
        <v>31</v>
      </c>
      <c r="B91" t="s">
        <v>433</v>
      </c>
      <c r="C91" t="s">
        <v>426</v>
      </c>
    </row>
    <row r="92" spans="1:3" ht="12.75">
      <c r="A92" s="1">
        <v>31</v>
      </c>
      <c r="B92" t="s">
        <v>433</v>
      </c>
      <c r="C92" t="s">
        <v>426</v>
      </c>
    </row>
    <row r="93" spans="1:3" ht="12.75">
      <c r="A93" s="1">
        <v>31</v>
      </c>
      <c r="B93" t="s">
        <v>433</v>
      </c>
      <c r="C93" t="s">
        <v>426</v>
      </c>
    </row>
    <row r="94" spans="1:3" ht="12.75">
      <c r="A94" s="1">
        <v>31</v>
      </c>
      <c r="B94" t="s">
        <v>433</v>
      </c>
      <c r="C94" t="s">
        <v>426</v>
      </c>
    </row>
    <row r="95" spans="1:3" ht="12.75">
      <c r="A95" s="1">
        <v>31</v>
      </c>
      <c r="B95" t="s">
        <v>433</v>
      </c>
      <c r="C95" t="s">
        <v>426</v>
      </c>
    </row>
    <row r="96" spans="1:3" ht="12.75">
      <c r="A96" s="1">
        <v>31</v>
      </c>
      <c r="B96" t="s">
        <v>433</v>
      </c>
      <c r="C96" t="s">
        <v>426</v>
      </c>
    </row>
    <row r="97" spans="1:3" ht="12.75">
      <c r="A97" s="1">
        <v>31</v>
      </c>
      <c r="B97" t="s">
        <v>433</v>
      </c>
      <c r="C97" t="s">
        <v>426</v>
      </c>
    </row>
    <row r="98" spans="1:3" ht="12.75">
      <c r="A98" s="1">
        <v>31</v>
      </c>
      <c r="B98" t="s">
        <v>433</v>
      </c>
      <c r="C98" t="s">
        <v>426</v>
      </c>
    </row>
    <row r="99" spans="1:3" ht="12.75">
      <c r="A99" s="1">
        <v>31</v>
      </c>
      <c r="B99" t="s">
        <v>433</v>
      </c>
      <c r="C99" t="s">
        <v>426</v>
      </c>
    </row>
    <row r="100" spans="1:3" ht="12.75">
      <c r="A100" s="1">
        <v>31</v>
      </c>
      <c r="B100" t="s">
        <v>433</v>
      </c>
      <c r="C100" t="s">
        <v>426</v>
      </c>
    </row>
    <row r="101" spans="1:3" ht="12.75">
      <c r="A101" s="1">
        <v>31</v>
      </c>
      <c r="B101" t="s">
        <v>433</v>
      </c>
      <c r="C101" t="s">
        <v>426</v>
      </c>
    </row>
    <row r="102" spans="1:3" ht="12.75">
      <c r="A102" s="1">
        <v>31</v>
      </c>
      <c r="B102" t="s">
        <v>433</v>
      </c>
      <c r="C102" t="s">
        <v>426</v>
      </c>
    </row>
    <row r="103" spans="1:3" ht="12.75">
      <c r="A103" s="1">
        <v>31</v>
      </c>
      <c r="B103" t="s">
        <v>433</v>
      </c>
      <c r="C103" t="s">
        <v>426</v>
      </c>
    </row>
    <row r="104" spans="1:3" ht="12.75">
      <c r="A104" s="1">
        <v>31</v>
      </c>
      <c r="B104" t="s">
        <v>433</v>
      </c>
      <c r="C104" t="s">
        <v>426</v>
      </c>
    </row>
    <row r="105" spans="1:3" ht="12.75">
      <c r="A105" s="1">
        <v>31</v>
      </c>
      <c r="B105" t="s">
        <v>433</v>
      </c>
      <c r="C105" t="s">
        <v>426</v>
      </c>
    </row>
    <row r="106" spans="1:3" ht="12.75">
      <c r="A106" s="1">
        <v>31</v>
      </c>
      <c r="B106" t="s">
        <v>433</v>
      </c>
      <c r="C106" t="s">
        <v>426</v>
      </c>
    </row>
    <row r="107" spans="1:3" ht="12.75">
      <c r="A107" s="1">
        <v>31</v>
      </c>
      <c r="B107" t="s">
        <v>433</v>
      </c>
      <c r="C107" t="s">
        <v>426</v>
      </c>
    </row>
    <row r="108" spans="1:3" ht="12.75">
      <c r="A108" s="1">
        <v>31</v>
      </c>
      <c r="B108" t="s">
        <v>433</v>
      </c>
      <c r="C108" t="s">
        <v>426</v>
      </c>
    </row>
    <row r="109" spans="1:3" ht="12.75">
      <c r="A109" s="1">
        <v>31</v>
      </c>
      <c r="B109" t="s">
        <v>433</v>
      </c>
      <c r="C109" t="s">
        <v>426</v>
      </c>
    </row>
    <row r="110" spans="1:3" ht="12.75">
      <c r="A110" s="1">
        <v>31</v>
      </c>
      <c r="B110" t="s">
        <v>433</v>
      </c>
      <c r="C110" t="s">
        <v>426</v>
      </c>
    </row>
    <row r="111" spans="1:3" ht="12.75">
      <c r="A111" s="1">
        <v>31</v>
      </c>
      <c r="B111" t="s">
        <v>433</v>
      </c>
      <c r="C111" t="s">
        <v>469</v>
      </c>
    </row>
    <row r="112" spans="1:3" ht="12.75">
      <c r="A112" s="1">
        <v>31</v>
      </c>
      <c r="B112" t="s">
        <v>433</v>
      </c>
      <c r="C112" t="s">
        <v>457</v>
      </c>
    </row>
    <row r="113" spans="1:3" ht="12.75">
      <c r="A113" s="1">
        <v>31</v>
      </c>
      <c r="B113" t="s">
        <v>433</v>
      </c>
      <c r="C113" t="s">
        <v>434</v>
      </c>
    </row>
    <row r="114" spans="1:3" ht="12.75">
      <c r="A114" s="1">
        <v>31</v>
      </c>
      <c r="B114" t="s">
        <v>433</v>
      </c>
      <c r="C114" t="s">
        <v>434</v>
      </c>
    </row>
    <row r="115" spans="1:3" ht="12.75">
      <c r="A115" s="1">
        <v>31</v>
      </c>
      <c r="B115" t="s">
        <v>433</v>
      </c>
      <c r="C115" t="s">
        <v>434</v>
      </c>
    </row>
    <row r="116" spans="1:3" ht="12.75">
      <c r="A116" s="1">
        <v>31</v>
      </c>
      <c r="B116" t="s">
        <v>433</v>
      </c>
      <c r="C116" t="s">
        <v>434</v>
      </c>
    </row>
    <row r="117" spans="1:3" ht="12.75">
      <c r="A117" s="1">
        <v>31</v>
      </c>
      <c r="B117" t="s">
        <v>433</v>
      </c>
      <c r="C117" t="s">
        <v>434</v>
      </c>
    </row>
    <row r="118" spans="1:3" ht="12.75">
      <c r="A118" s="1">
        <v>31</v>
      </c>
      <c r="B118" t="s">
        <v>433</v>
      </c>
      <c r="C118" t="s">
        <v>511</v>
      </c>
    </row>
    <row r="119" spans="1:3" ht="12.75">
      <c r="A119" s="1">
        <v>31</v>
      </c>
      <c r="B119" t="s">
        <v>433</v>
      </c>
      <c r="C119" t="s">
        <v>511</v>
      </c>
    </row>
    <row r="120" spans="1:3" ht="12.75">
      <c r="A120" s="1">
        <v>31</v>
      </c>
      <c r="B120" t="s">
        <v>433</v>
      </c>
      <c r="C120" t="s">
        <v>511</v>
      </c>
    </row>
    <row r="121" spans="1:3" ht="12.75">
      <c r="A121" s="1">
        <v>31</v>
      </c>
      <c r="B121" t="s">
        <v>433</v>
      </c>
      <c r="C121" t="s">
        <v>511</v>
      </c>
    </row>
    <row r="122" spans="1:3" ht="12.75">
      <c r="A122" s="1">
        <v>31</v>
      </c>
      <c r="B122" t="s">
        <v>433</v>
      </c>
      <c r="C122" t="s">
        <v>511</v>
      </c>
    </row>
    <row r="123" spans="1:3" ht="12.75">
      <c r="A123" s="1">
        <v>31</v>
      </c>
      <c r="B123" t="s">
        <v>433</v>
      </c>
      <c r="C123" t="s">
        <v>511</v>
      </c>
    </row>
    <row r="124" spans="1:3" ht="12.75">
      <c r="A124" s="1">
        <v>31</v>
      </c>
      <c r="B124" t="s">
        <v>433</v>
      </c>
      <c r="C124" t="s">
        <v>511</v>
      </c>
    </row>
    <row r="125" spans="1:3" ht="12.75">
      <c r="A125" s="1">
        <v>31</v>
      </c>
      <c r="B125" t="s">
        <v>433</v>
      </c>
      <c r="C125" t="s">
        <v>511</v>
      </c>
    </row>
    <row r="126" spans="1:3" ht="12.75">
      <c r="A126" s="1">
        <v>31</v>
      </c>
      <c r="B126" t="s">
        <v>433</v>
      </c>
      <c r="C126" t="s">
        <v>511</v>
      </c>
    </row>
    <row r="127" spans="1:3" ht="12.75">
      <c r="A127" s="1">
        <v>31</v>
      </c>
      <c r="B127" t="s">
        <v>433</v>
      </c>
      <c r="C127" t="s">
        <v>511</v>
      </c>
    </row>
    <row r="128" spans="1:3" ht="12.75">
      <c r="A128" s="1">
        <v>31</v>
      </c>
      <c r="B128" t="s">
        <v>433</v>
      </c>
      <c r="C128" t="s">
        <v>511</v>
      </c>
    </row>
    <row r="129" spans="1:3" ht="12.75">
      <c r="A129" s="1">
        <v>31</v>
      </c>
      <c r="B129" t="s">
        <v>433</v>
      </c>
      <c r="C129" t="s">
        <v>511</v>
      </c>
    </row>
    <row r="130" spans="1:3" ht="12.75">
      <c r="A130" s="1">
        <v>31</v>
      </c>
      <c r="B130" t="s">
        <v>433</v>
      </c>
      <c r="C130" t="s">
        <v>511</v>
      </c>
    </row>
    <row r="131" spans="1:3" ht="12.75">
      <c r="A131" s="1">
        <v>31</v>
      </c>
      <c r="B131" t="s">
        <v>433</v>
      </c>
      <c r="C131" t="s">
        <v>511</v>
      </c>
    </row>
    <row r="132" spans="1:3" ht="12.75">
      <c r="A132" s="1">
        <v>31</v>
      </c>
      <c r="B132" t="s">
        <v>433</v>
      </c>
      <c r="C132" t="s">
        <v>511</v>
      </c>
    </row>
    <row r="133" spans="1:3" ht="12.75">
      <c r="A133" s="1">
        <v>31</v>
      </c>
      <c r="B133" t="s">
        <v>433</v>
      </c>
      <c r="C133" t="s">
        <v>511</v>
      </c>
    </row>
    <row r="134" spans="1:3" ht="12.75">
      <c r="A134" s="1">
        <v>31</v>
      </c>
      <c r="B134" t="s">
        <v>433</v>
      </c>
      <c r="C134" t="s">
        <v>511</v>
      </c>
    </row>
    <row r="135" spans="1:3" ht="12.75">
      <c r="A135" s="1">
        <v>31</v>
      </c>
      <c r="B135" t="s">
        <v>433</v>
      </c>
      <c r="C135" t="s">
        <v>511</v>
      </c>
    </row>
    <row r="136" spans="1:3" ht="12.75">
      <c r="A136" s="1">
        <v>31</v>
      </c>
      <c r="B136" t="s">
        <v>433</v>
      </c>
      <c r="C136" t="s">
        <v>511</v>
      </c>
    </row>
    <row r="137" spans="1:3" ht="12.75">
      <c r="A137" s="1">
        <v>31</v>
      </c>
      <c r="B137" t="s">
        <v>433</v>
      </c>
      <c r="C137" t="s">
        <v>511</v>
      </c>
    </row>
    <row r="138" spans="1:3" ht="12.75">
      <c r="A138" s="1">
        <v>31</v>
      </c>
      <c r="B138" t="s">
        <v>433</v>
      </c>
      <c r="C138" t="s">
        <v>511</v>
      </c>
    </row>
    <row r="139" spans="1:3" ht="12.75">
      <c r="A139" s="1">
        <v>31</v>
      </c>
      <c r="B139" t="s">
        <v>433</v>
      </c>
      <c r="C139" t="s">
        <v>511</v>
      </c>
    </row>
    <row r="140" spans="1:3" ht="12.75">
      <c r="A140" s="1">
        <v>31</v>
      </c>
      <c r="B140" t="s">
        <v>433</v>
      </c>
      <c r="C140" t="s">
        <v>511</v>
      </c>
    </row>
    <row r="141" spans="1:3" ht="12.75">
      <c r="A141" s="1">
        <v>31</v>
      </c>
      <c r="B141" t="s">
        <v>433</v>
      </c>
      <c r="C141" t="s">
        <v>511</v>
      </c>
    </row>
    <row r="142" spans="1:3" ht="12.75">
      <c r="A142" s="1">
        <v>31</v>
      </c>
      <c r="B142" t="s">
        <v>433</v>
      </c>
      <c r="C142" t="s">
        <v>511</v>
      </c>
    </row>
    <row r="143" spans="1:3" ht="12.75">
      <c r="A143" s="1">
        <v>31</v>
      </c>
      <c r="B143" t="s">
        <v>433</v>
      </c>
      <c r="C143" t="s">
        <v>511</v>
      </c>
    </row>
    <row r="144" spans="1:3" ht="12.75">
      <c r="A144" s="1">
        <v>31</v>
      </c>
      <c r="B144" t="s">
        <v>433</v>
      </c>
      <c r="C144" t="s">
        <v>511</v>
      </c>
    </row>
    <row r="145" spans="1:3" ht="12.75">
      <c r="A145" s="1">
        <v>31</v>
      </c>
      <c r="B145" t="s">
        <v>433</v>
      </c>
      <c r="C145" t="s">
        <v>511</v>
      </c>
    </row>
    <row r="146" spans="1:3" ht="12.75">
      <c r="A146" s="1">
        <v>31</v>
      </c>
      <c r="B146" t="s">
        <v>433</v>
      </c>
      <c r="C146" t="s">
        <v>511</v>
      </c>
    </row>
    <row r="147" spans="1:3" ht="12.75">
      <c r="A147" s="1">
        <v>31</v>
      </c>
      <c r="B147" t="s">
        <v>433</v>
      </c>
      <c r="C147" t="s">
        <v>511</v>
      </c>
    </row>
    <row r="148" spans="1:3" ht="12.75">
      <c r="A148" s="1">
        <v>31</v>
      </c>
      <c r="B148" t="s">
        <v>433</v>
      </c>
      <c r="C148" t="s">
        <v>511</v>
      </c>
    </row>
    <row r="149" spans="1:3" ht="12.75">
      <c r="A149" s="1">
        <v>31</v>
      </c>
      <c r="B149" t="s">
        <v>433</v>
      </c>
      <c r="C149" t="s">
        <v>511</v>
      </c>
    </row>
    <row r="150" spans="1:3" ht="12.75">
      <c r="A150" s="1">
        <v>31</v>
      </c>
      <c r="B150" t="s">
        <v>433</v>
      </c>
      <c r="C150" t="s">
        <v>511</v>
      </c>
    </row>
    <row r="151" spans="1:3" ht="12.75">
      <c r="A151" s="1">
        <v>31</v>
      </c>
      <c r="B151" t="s">
        <v>433</v>
      </c>
      <c r="C151" t="s">
        <v>511</v>
      </c>
    </row>
    <row r="152" spans="1:3" ht="12.75">
      <c r="A152" s="1">
        <v>31</v>
      </c>
      <c r="B152" t="s">
        <v>433</v>
      </c>
      <c r="C152" t="s">
        <v>511</v>
      </c>
    </row>
    <row r="153" spans="1:3" ht="12.75">
      <c r="A153" s="1">
        <v>31</v>
      </c>
      <c r="B153" t="s">
        <v>433</v>
      </c>
      <c r="C153" t="s">
        <v>547</v>
      </c>
    </row>
    <row r="154" spans="1:3" ht="12.75">
      <c r="A154" s="1">
        <v>32</v>
      </c>
      <c r="B154" t="s">
        <v>435</v>
      </c>
      <c r="C154" t="s">
        <v>510</v>
      </c>
    </row>
    <row r="155" spans="1:3" ht="12.75">
      <c r="A155" s="1">
        <v>32</v>
      </c>
      <c r="B155" t="s">
        <v>435</v>
      </c>
      <c r="C155" t="s">
        <v>510</v>
      </c>
    </row>
    <row r="156" spans="1:3" ht="12.75">
      <c r="A156" s="1">
        <v>32</v>
      </c>
      <c r="B156" t="s">
        <v>435</v>
      </c>
      <c r="C156" t="s">
        <v>510</v>
      </c>
    </row>
    <row r="157" spans="1:3" ht="12.75">
      <c r="A157" s="1">
        <v>32</v>
      </c>
      <c r="B157" t="s">
        <v>435</v>
      </c>
      <c r="C157" t="s">
        <v>510</v>
      </c>
    </row>
    <row r="158" spans="1:3" ht="12.75">
      <c r="A158" s="1">
        <v>32</v>
      </c>
      <c r="B158" t="s">
        <v>435</v>
      </c>
      <c r="C158" t="s">
        <v>450</v>
      </c>
    </row>
    <row r="159" spans="1:3" ht="12.75">
      <c r="A159" s="1">
        <v>32</v>
      </c>
      <c r="B159" t="s">
        <v>435</v>
      </c>
      <c r="C159" t="s">
        <v>436</v>
      </c>
    </row>
    <row r="160" spans="1:3" ht="12.75">
      <c r="A160" s="1">
        <v>33</v>
      </c>
      <c r="B160" t="s">
        <v>549</v>
      </c>
      <c r="C160" t="s">
        <v>639</v>
      </c>
    </row>
    <row r="161" spans="1:3" ht="12.75">
      <c r="A161" s="1">
        <v>33</v>
      </c>
      <c r="B161" t="s">
        <v>549</v>
      </c>
      <c r="C161" t="s">
        <v>639</v>
      </c>
    </row>
    <row r="162" spans="1:3" ht="12.75">
      <c r="A162" s="1">
        <v>33</v>
      </c>
      <c r="B162" t="s">
        <v>549</v>
      </c>
      <c r="C162" t="s">
        <v>639</v>
      </c>
    </row>
    <row r="163" spans="1:3" ht="12.75">
      <c r="A163" s="1">
        <v>33</v>
      </c>
      <c r="B163" t="s">
        <v>549</v>
      </c>
      <c r="C163" t="s">
        <v>639</v>
      </c>
    </row>
    <row r="164" spans="1:3" ht="12.75">
      <c r="A164" s="1">
        <v>33</v>
      </c>
      <c r="B164" t="s">
        <v>550</v>
      </c>
      <c r="C164" t="s">
        <v>639</v>
      </c>
    </row>
    <row r="165" spans="1:3" ht="12.75">
      <c r="A165" s="1">
        <v>33</v>
      </c>
      <c r="B165" t="s">
        <v>550</v>
      </c>
      <c r="C165" t="s">
        <v>639</v>
      </c>
    </row>
    <row r="166" spans="1:3" ht="12.75">
      <c r="A166" s="1">
        <v>33</v>
      </c>
      <c r="B166" t="s">
        <v>550</v>
      </c>
      <c r="C166" t="s">
        <v>639</v>
      </c>
    </row>
    <row r="167" spans="1:3" ht="12.75">
      <c r="A167" s="1">
        <v>33</v>
      </c>
      <c r="B167" t="s">
        <v>515</v>
      </c>
      <c r="C167" t="s">
        <v>639</v>
      </c>
    </row>
    <row r="168" spans="1:3" ht="12.75">
      <c r="A168" s="1">
        <v>33</v>
      </c>
      <c r="B168" t="s">
        <v>515</v>
      </c>
      <c r="C168" t="s">
        <v>639</v>
      </c>
    </row>
    <row r="169" spans="1:3" ht="12.75">
      <c r="A169" s="1">
        <v>33</v>
      </c>
      <c r="B169" t="s">
        <v>515</v>
      </c>
      <c r="C169" t="s">
        <v>639</v>
      </c>
    </row>
    <row r="170" spans="1:3" ht="12.75">
      <c r="A170" s="1">
        <v>33</v>
      </c>
      <c r="B170" t="s">
        <v>515</v>
      </c>
      <c r="C170" t="s">
        <v>639</v>
      </c>
    </row>
    <row r="171" spans="1:3" ht="12.75">
      <c r="A171" s="1">
        <v>33</v>
      </c>
      <c r="B171" t="s">
        <v>515</v>
      </c>
      <c r="C171" t="s">
        <v>639</v>
      </c>
    </row>
    <row r="172" spans="1:3" ht="12.75">
      <c r="A172" s="1">
        <v>33</v>
      </c>
      <c r="B172" t="s">
        <v>515</v>
      </c>
      <c r="C172" t="s">
        <v>639</v>
      </c>
    </row>
    <row r="173" spans="1:3" ht="12.75">
      <c r="A173" s="1">
        <v>33</v>
      </c>
      <c r="B173" t="s">
        <v>515</v>
      </c>
      <c r="C173" t="s">
        <v>639</v>
      </c>
    </row>
    <row r="174" spans="1:3" ht="12.75">
      <c r="A174" s="1">
        <v>33</v>
      </c>
      <c r="B174" t="s">
        <v>515</v>
      </c>
      <c r="C174" t="s">
        <v>639</v>
      </c>
    </row>
    <row r="175" spans="1:3" ht="12.75">
      <c r="A175" s="1">
        <v>33</v>
      </c>
      <c r="B175" t="s">
        <v>517</v>
      </c>
      <c r="C175" t="s">
        <v>639</v>
      </c>
    </row>
    <row r="176" spans="1:3" ht="12.75">
      <c r="A176" s="1">
        <v>33</v>
      </c>
      <c r="B176" t="s">
        <v>517</v>
      </c>
      <c r="C176" t="s">
        <v>639</v>
      </c>
    </row>
    <row r="177" spans="1:3" ht="12.75">
      <c r="A177" s="1">
        <v>33</v>
      </c>
      <c r="B177" t="s">
        <v>517</v>
      </c>
      <c r="C177" t="s">
        <v>639</v>
      </c>
    </row>
    <row r="178" spans="1:3" ht="12.75">
      <c r="A178" s="1">
        <v>33</v>
      </c>
      <c r="B178" t="s">
        <v>517</v>
      </c>
      <c r="C178" t="s">
        <v>639</v>
      </c>
    </row>
    <row r="179" spans="1:3" ht="12.75">
      <c r="A179" s="1">
        <v>33</v>
      </c>
      <c r="B179" t="s">
        <v>517</v>
      </c>
      <c r="C179" t="s">
        <v>639</v>
      </c>
    </row>
    <row r="180" spans="1:3" ht="12.75">
      <c r="A180" s="1">
        <v>33</v>
      </c>
      <c r="B180" t="s">
        <v>517</v>
      </c>
      <c r="C180" t="s">
        <v>639</v>
      </c>
    </row>
    <row r="181" spans="1:3" ht="12.75">
      <c r="A181" s="1">
        <v>33</v>
      </c>
      <c r="B181" t="s">
        <v>517</v>
      </c>
      <c r="C181" t="s">
        <v>639</v>
      </c>
    </row>
    <row r="182" spans="1:3" ht="12.75">
      <c r="A182" s="1">
        <v>33</v>
      </c>
      <c r="B182" t="s">
        <v>517</v>
      </c>
      <c r="C182" t="s">
        <v>639</v>
      </c>
    </row>
    <row r="183" spans="1:3" ht="12.75">
      <c r="A183" s="1">
        <v>33</v>
      </c>
      <c r="B183" t="s">
        <v>517</v>
      </c>
      <c r="C183" t="s">
        <v>639</v>
      </c>
    </row>
    <row r="184" spans="1:3" ht="12.75">
      <c r="A184" s="1">
        <v>33</v>
      </c>
      <c r="B184" t="s">
        <v>517</v>
      </c>
      <c r="C184" t="s">
        <v>639</v>
      </c>
    </row>
    <row r="185" spans="1:3" ht="12.75">
      <c r="A185" s="1">
        <v>34</v>
      </c>
      <c r="B185" t="s">
        <v>551</v>
      </c>
      <c r="C185" t="s">
        <v>453</v>
      </c>
    </row>
    <row r="186" spans="1:3" ht="12.75">
      <c r="A186" s="1">
        <v>34</v>
      </c>
      <c r="B186" t="s">
        <v>518</v>
      </c>
      <c r="C186" t="s">
        <v>553</v>
      </c>
    </row>
    <row r="187" spans="1:3" ht="12.75">
      <c r="A187" s="1">
        <v>34</v>
      </c>
      <c r="B187" t="s">
        <v>518</v>
      </c>
      <c r="C187" t="s">
        <v>552</v>
      </c>
    </row>
    <row r="188" spans="1:3" ht="12.75">
      <c r="A188" s="1">
        <v>34</v>
      </c>
      <c r="B188" t="s">
        <v>518</v>
      </c>
      <c r="C188" t="s">
        <v>552</v>
      </c>
    </row>
    <row r="189" spans="1:3" ht="12.75">
      <c r="A189" s="1">
        <v>34</v>
      </c>
      <c r="B189" t="s">
        <v>518</v>
      </c>
      <c r="C189" t="s">
        <v>510</v>
      </c>
    </row>
    <row r="190" spans="1:3" ht="12.75">
      <c r="A190" s="1">
        <v>34</v>
      </c>
      <c r="B190" t="s">
        <v>518</v>
      </c>
      <c r="C190" t="s">
        <v>510</v>
      </c>
    </row>
    <row r="191" spans="1:3" ht="12.75">
      <c r="A191" s="1">
        <v>34</v>
      </c>
      <c r="B191" t="s">
        <v>518</v>
      </c>
      <c r="C191" t="s">
        <v>510</v>
      </c>
    </row>
    <row r="192" spans="1:3" ht="12.75">
      <c r="A192" s="1">
        <v>34</v>
      </c>
      <c r="B192" t="s">
        <v>520</v>
      </c>
      <c r="C192" t="s">
        <v>555</v>
      </c>
    </row>
    <row r="193" spans="1:3" ht="12.75">
      <c r="A193" s="1">
        <v>34</v>
      </c>
      <c r="B193" t="s">
        <v>520</v>
      </c>
      <c r="C193" t="s">
        <v>554</v>
      </c>
    </row>
    <row r="194" spans="1:3" ht="12.75">
      <c r="A194" s="1">
        <v>34</v>
      </c>
      <c r="B194" t="s">
        <v>520</v>
      </c>
      <c r="C194" t="s">
        <v>556</v>
      </c>
    </row>
    <row r="195" spans="1:3" ht="12.75">
      <c r="A195" s="1">
        <v>34</v>
      </c>
      <c r="B195" t="s">
        <v>520</v>
      </c>
      <c r="C195" t="s">
        <v>446</v>
      </c>
    </row>
    <row r="196" spans="1:3" ht="12.75">
      <c r="A196" s="1">
        <v>34</v>
      </c>
      <c r="B196" t="s">
        <v>520</v>
      </c>
      <c r="C196" t="s">
        <v>446</v>
      </c>
    </row>
    <row r="197" spans="1:3" ht="12.75">
      <c r="A197" s="1">
        <v>34</v>
      </c>
      <c r="B197" t="s">
        <v>520</v>
      </c>
      <c r="C197" t="s">
        <v>510</v>
      </c>
    </row>
    <row r="198" spans="1:3" ht="12.75">
      <c r="A198" s="1">
        <v>34</v>
      </c>
      <c r="B198" t="s">
        <v>520</v>
      </c>
      <c r="C198" t="s">
        <v>510</v>
      </c>
    </row>
    <row r="199" spans="1:3" ht="12.75">
      <c r="A199" s="1">
        <v>34</v>
      </c>
      <c r="B199" t="s">
        <v>520</v>
      </c>
      <c r="C199" t="s">
        <v>510</v>
      </c>
    </row>
    <row r="200" spans="1:3" ht="12.75">
      <c r="A200" s="1">
        <v>34</v>
      </c>
      <c r="B200" t="s">
        <v>520</v>
      </c>
      <c r="C200" t="s">
        <v>510</v>
      </c>
    </row>
    <row r="201" spans="1:3" ht="12.75">
      <c r="A201" s="1">
        <v>34</v>
      </c>
      <c r="B201" t="s">
        <v>520</v>
      </c>
      <c r="C201" t="s">
        <v>510</v>
      </c>
    </row>
    <row r="202" spans="1:3" ht="12.75">
      <c r="A202" s="1">
        <v>34</v>
      </c>
      <c r="B202" t="s">
        <v>520</v>
      </c>
      <c r="C202" t="s">
        <v>454</v>
      </c>
    </row>
    <row r="203" spans="1:3" ht="12.75">
      <c r="A203" s="1">
        <v>34</v>
      </c>
      <c r="B203" t="s">
        <v>521</v>
      </c>
      <c r="C203" t="s">
        <v>558</v>
      </c>
    </row>
    <row r="204" spans="1:3" ht="12.75">
      <c r="A204" s="1">
        <v>34</v>
      </c>
      <c r="B204" t="s">
        <v>521</v>
      </c>
      <c r="C204" t="s">
        <v>560</v>
      </c>
    </row>
    <row r="205" spans="1:3" ht="12.75">
      <c r="A205" s="1">
        <v>34</v>
      </c>
      <c r="B205" t="s">
        <v>521</v>
      </c>
      <c r="C205" t="s">
        <v>519</v>
      </c>
    </row>
    <row r="206" spans="1:3" ht="12.75">
      <c r="A206" s="1">
        <v>34</v>
      </c>
      <c r="B206" t="s">
        <v>521</v>
      </c>
      <c r="C206" t="s">
        <v>519</v>
      </c>
    </row>
    <row r="207" spans="1:3" ht="12.75">
      <c r="A207" s="1">
        <v>34</v>
      </c>
      <c r="B207" t="s">
        <v>521</v>
      </c>
      <c r="C207" t="s">
        <v>519</v>
      </c>
    </row>
    <row r="208" spans="1:3" ht="12.75">
      <c r="A208" s="1">
        <v>34</v>
      </c>
      <c r="B208" t="s">
        <v>521</v>
      </c>
      <c r="C208" t="s">
        <v>519</v>
      </c>
    </row>
    <row r="209" spans="1:3" ht="12.75">
      <c r="A209" s="1">
        <v>34</v>
      </c>
      <c r="B209" t="s">
        <v>521</v>
      </c>
      <c r="C209" t="s">
        <v>519</v>
      </c>
    </row>
    <row r="210" spans="1:3" ht="12.75">
      <c r="A210" s="1">
        <v>34</v>
      </c>
      <c r="B210" t="s">
        <v>521</v>
      </c>
      <c r="C210" t="s">
        <v>451</v>
      </c>
    </row>
    <row r="211" spans="1:3" ht="12.75">
      <c r="A211" s="1">
        <v>34</v>
      </c>
      <c r="B211" t="s">
        <v>521</v>
      </c>
      <c r="C211" t="s">
        <v>476</v>
      </c>
    </row>
    <row r="212" spans="1:3" ht="12.75">
      <c r="A212" s="1">
        <v>34</v>
      </c>
      <c r="B212" t="s">
        <v>521</v>
      </c>
      <c r="C212" t="s">
        <v>559</v>
      </c>
    </row>
    <row r="213" spans="1:3" ht="12.75">
      <c r="A213" s="1">
        <v>34</v>
      </c>
      <c r="B213" t="s">
        <v>521</v>
      </c>
      <c r="C213" t="s">
        <v>510</v>
      </c>
    </row>
    <row r="214" spans="1:3" ht="12.75">
      <c r="A214" s="1">
        <v>34</v>
      </c>
      <c r="B214" t="s">
        <v>521</v>
      </c>
      <c r="C214" t="s">
        <v>510</v>
      </c>
    </row>
    <row r="215" spans="1:3" ht="12.75">
      <c r="A215" s="1">
        <v>34</v>
      </c>
      <c r="B215" t="s">
        <v>521</v>
      </c>
      <c r="C215" t="s">
        <v>510</v>
      </c>
    </row>
    <row r="216" spans="1:3" ht="12.75">
      <c r="A216" s="1">
        <v>34</v>
      </c>
      <c r="B216" t="s">
        <v>521</v>
      </c>
      <c r="C216" t="s">
        <v>510</v>
      </c>
    </row>
    <row r="217" spans="1:3" ht="12.75">
      <c r="A217" s="1">
        <v>34</v>
      </c>
      <c r="B217" t="s">
        <v>521</v>
      </c>
      <c r="C217" t="s">
        <v>510</v>
      </c>
    </row>
    <row r="218" spans="1:3" ht="12.75">
      <c r="A218" s="1">
        <v>34</v>
      </c>
      <c r="B218" t="s">
        <v>521</v>
      </c>
      <c r="C218" t="s">
        <v>557</v>
      </c>
    </row>
    <row r="219" spans="1:3" ht="12.75">
      <c r="A219" s="1">
        <v>34</v>
      </c>
      <c r="B219" t="s">
        <v>521</v>
      </c>
      <c r="C219" t="s">
        <v>557</v>
      </c>
    </row>
    <row r="220" spans="1:3" ht="12.75">
      <c r="A220" s="1">
        <v>34</v>
      </c>
      <c r="B220" t="s">
        <v>521</v>
      </c>
      <c r="C220" t="s">
        <v>436</v>
      </c>
    </row>
    <row r="221" spans="1:3" ht="12.75">
      <c r="A221" s="1">
        <v>34</v>
      </c>
      <c r="B221" t="s">
        <v>521</v>
      </c>
      <c r="C221" t="s">
        <v>436</v>
      </c>
    </row>
    <row r="222" spans="1:3" ht="12.75">
      <c r="A222" s="1">
        <v>34</v>
      </c>
      <c r="B222" t="s">
        <v>561</v>
      </c>
      <c r="C222" t="s">
        <v>519</v>
      </c>
    </row>
    <row r="223" spans="1:3" ht="12.75">
      <c r="A223" s="1">
        <v>34</v>
      </c>
      <c r="B223" t="s">
        <v>522</v>
      </c>
      <c r="C223" t="s">
        <v>456</v>
      </c>
    </row>
    <row r="224" spans="1:3" ht="12.75">
      <c r="A224" s="1">
        <v>34</v>
      </c>
      <c r="B224" t="s">
        <v>522</v>
      </c>
      <c r="C224" t="s">
        <v>452</v>
      </c>
    </row>
    <row r="225" spans="1:3" ht="12.75">
      <c r="A225" s="1">
        <v>34</v>
      </c>
      <c r="B225" t="s">
        <v>522</v>
      </c>
      <c r="C225" t="s">
        <v>436</v>
      </c>
    </row>
    <row r="226" spans="1:3" ht="12.75">
      <c r="A226" s="1">
        <v>34</v>
      </c>
      <c r="B226" t="s">
        <v>522</v>
      </c>
      <c r="C226" t="s">
        <v>436</v>
      </c>
    </row>
    <row r="227" spans="1:3" ht="12.75">
      <c r="A227" s="1">
        <v>34</v>
      </c>
      <c r="B227" t="s">
        <v>562</v>
      </c>
      <c r="C227" t="s">
        <v>455</v>
      </c>
    </row>
    <row r="228" spans="1:3" ht="12.75">
      <c r="A228" s="1">
        <v>34</v>
      </c>
      <c r="B228" t="s">
        <v>563</v>
      </c>
      <c r="C228" t="s">
        <v>457</v>
      </c>
    </row>
    <row r="229" spans="1:3" ht="12.75">
      <c r="A229" s="1">
        <v>34</v>
      </c>
      <c r="B229" t="s">
        <v>563</v>
      </c>
      <c r="C229" t="s">
        <v>458</v>
      </c>
    </row>
    <row r="230" spans="1:3" ht="12.75">
      <c r="A230" s="1">
        <v>34</v>
      </c>
      <c r="B230" t="s">
        <v>563</v>
      </c>
      <c r="C230" t="s">
        <v>459</v>
      </c>
    </row>
    <row r="231" spans="1:3" ht="12.75">
      <c r="A231" s="1">
        <v>34</v>
      </c>
      <c r="B231" t="s">
        <v>563</v>
      </c>
      <c r="C231" t="s">
        <v>510</v>
      </c>
    </row>
    <row r="232" spans="1:3" ht="12.75">
      <c r="A232" s="1">
        <v>34</v>
      </c>
      <c r="B232" t="s">
        <v>563</v>
      </c>
      <c r="C232" t="s">
        <v>510</v>
      </c>
    </row>
    <row r="233" spans="1:3" ht="12.75">
      <c r="A233" s="1">
        <v>34</v>
      </c>
      <c r="B233" t="s">
        <v>563</v>
      </c>
      <c r="C233" t="s">
        <v>557</v>
      </c>
    </row>
    <row r="234" spans="1:3" ht="12.75">
      <c r="A234" s="1">
        <v>35</v>
      </c>
      <c r="B234" t="s">
        <v>523</v>
      </c>
      <c r="C234" t="s">
        <v>508</v>
      </c>
    </row>
    <row r="235" spans="1:3" ht="12.75">
      <c r="A235" s="1">
        <v>35</v>
      </c>
      <c r="B235" t="s">
        <v>523</v>
      </c>
      <c r="C235" t="s">
        <v>564</v>
      </c>
    </row>
    <row r="236" spans="1:3" ht="12.75">
      <c r="A236" s="1">
        <v>35</v>
      </c>
      <c r="B236" t="s">
        <v>523</v>
      </c>
      <c r="C236" t="s">
        <v>460</v>
      </c>
    </row>
    <row r="237" spans="1:3" ht="12.75">
      <c r="A237" s="1" t="s">
        <v>410</v>
      </c>
      <c r="B237" t="s">
        <v>223</v>
      </c>
      <c r="C237" t="s">
        <v>574</v>
      </c>
    </row>
    <row r="238" spans="1:3" ht="12.75">
      <c r="A238" s="1" t="s">
        <v>410</v>
      </c>
      <c r="B238" t="s">
        <v>223</v>
      </c>
      <c r="C238" t="s">
        <v>464</v>
      </c>
    </row>
    <row r="239" spans="1:3" ht="12.75">
      <c r="A239" s="1" t="s">
        <v>410</v>
      </c>
      <c r="B239" t="s">
        <v>223</v>
      </c>
      <c r="C239" t="s">
        <v>568</v>
      </c>
    </row>
    <row r="240" spans="1:3" ht="12.75">
      <c r="A240" s="1" t="s">
        <v>410</v>
      </c>
      <c r="B240" t="s">
        <v>223</v>
      </c>
      <c r="C240" t="s">
        <v>466</v>
      </c>
    </row>
    <row r="241" spans="1:3" ht="12.75">
      <c r="A241" s="1" t="s">
        <v>410</v>
      </c>
      <c r="B241" t="s">
        <v>223</v>
      </c>
      <c r="C241" t="s">
        <v>467</v>
      </c>
    </row>
    <row r="242" spans="1:3" ht="12.75">
      <c r="A242" s="1" t="s">
        <v>410</v>
      </c>
      <c r="B242" t="s">
        <v>219</v>
      </c>
      <c r="C242" t="s">
        <v>577</v>
      </c>
    </row>
    <row r="243" spans="1:3" ht="12.75">
      <c r="A243" s="1" t="s">
        <v>410</v>
      </c>
      <c r="B243" t="s">
        <v>219</v>
      </c>
      <c r="C243" t="s">
        <v>575</v>
      </c>
    </row>
    <row r="244" spans="1:3" ht="12.75">
      <c r="A244" s="1" t="s">
        <v>410</v>
      </c>
      <c r="B244" t="s">
        <v>219</v>
      </c>
      <c r="C244" t="s">
        <v>575</v>
      </c>
    </row>
    <row r="245" spans="1:3" ht="12.75">
      <c r="A245" s="1" t="s">
        <v>410</v>
      </c>
      <c r="B245" t="s">
        <v>219</v>
      </c>
      <c r="C245" t="s">
        <v>575</v>
      </c>
    </row>
    <row r="246" spans="1:3" ht="12.75">
      <c r="A246" s="1" t="s">
        <v>410</v>
      </c>
      <c r="B246" t="s">
        <v>219</v>
      </c>
      <c r="C246" t="s">
        <v>575</v>
      </c>
    </row>
    <row r="247" spans="1:3" ht="12.75">
      <c r="A247" s="1" t="s">
        <v>410</v>
      </c>
      <c r="B247" t="s">
        <v>219</v>
      </c>
      <c r="C247" t="s">
        <v>465</v>
      </c>
    </row>
    <row r="248" spans="1:3" ht="12.75">
      <c r="A248" s="1" t="s">
        <v>410</v>
      </c>
      <c r="B248" t="s">
        <v>219</v>
      </c>
      <c r="C248" t="s">
        <v>465</v>
      </c>
    </row>
    <row r="249" spans="1:3" ht="12.75">
      <c r="A249" s="1" t="s">
        <v>410</v>
      </c>
      <c r="B249" t="s">
        <v>219</v>
      </c>
      <c r="C249" t="s">
        <v>465</v>
      </c>
    </row>
    <row r="250" spans="1:3" ht="12.75">
      <c r="A250" s="1" t="s">
        <v>410</v>
      </c>
      <c r="B250" t="s">
        <v>219</v>
      </c>
      <c r="C250" t="s">
        <v>462</v>
      </c>
    </row>
    <row r="251" spans="1:3" ht="12.75">
      <c r="A251" s="1" t="s">
        <v>410</v>
      </c>
      <c r="B251" t="s">
        <v>219</v>
      </c>
      <c r="C251" t="s">
        <v>576</v>
      </c>
    </row>
    <row r="252" spans="1:3" ht="12.75">
      <c r="A252" s="1" t="s">
        <v>410</v>
      </c>
      <c r="B252" t="s">
        <v>578</v>
      </c>
      <c r="C252" t="s">
        <v>463</v>
      </c>
    </row>
    <row r="253" spans="1:3" ht="12.75">
      <c r="A253" s="1" t="s">
        <v>410</v>
      </c>
      <c r="B253" t="s">
        <v>578</v>
      </c>
      <c r="C253" t="s">
        <v>463</v>
      </c>
    </row>
    <row r="254" spans="1:3" ht="12.75">
      <c r="A254" s="1" t="s">
        <v>410</v>
      </c>
      <c r="B254" t="s">
        <v>578</v>
      </c>
      <c r="C254" t="s">
        <v>558</v>
      </c>
    </row>
    <row r="255" spans="1:3" ht="12.75">
      <c r="A255" s="1" t="s">
        <v>410</v>
      </c>
      <c r="B255" t="s">
        <v>578</v>
      </c>
      <c r="C255" t="s">
        <v>426</v>
      </c>
    </row>
    <row r="256" spans="1:3" ht="12.75">
      <c r="A256" s="1" t="s">
        <v>410</v>
      </c>
      <c r="B256" t="s">
        <v>578</v>
      </c>
      <c r="C256" t="s">
        <v>426</v>
      </c>
    </row>
    <row r="257" spans="1:3" ht="12.75">
      <c r="A257" s="1" t="s">
        <v>410</v>
      </c>
      <c r="B257" t="s">
        <v>578</v>
      </c>
      <c r="C257" t="s">
        <v>426</v>
      </c>
    </row>
    <row r="258" spans="1:3" ht="12.75">
      <c r="A258" s="1" t="s">
        <v>410</v>
      </c>
      <c r="B258" t="s">
        <v>578</v>
      </c>
      <c r="C258" t="s">
        <v>452</v>
      </c>
    </row>
    <row r="259" spans="1:3" ht="12.75">
      <c r="A259" s="1" t="s">
        <v>410</v>
      </c>
      <c r="B259" t="s">
        <v>578</v>
      </c>
      <c r="C259" t="s">
        <v>579</v>
      </c>
    </row>
    <row r="260" spans="1:3" ht="12.75">
      <c r="A260" s="1" t="s">
        <v>410</v>
      </c>
      <c r="B260" t="s">
        <v>578</v>
      </c>
      <c r="C260" t="s">
        <v>580</v>
      </c>
    </row>
    <row r="261" spans="1:3" ht="12.75">
      <c r="A261" s="1" t="s">
        <v>410</v>
      </c>
      <c r="B261" t="s">
        <v>578</v>
      </c>
      <c r="C261" t="s">
        <v>580</v>
      </c>
    </row>
    <row r="262" spans="1:3" ht="12.75">
      <c r="A262" s="1" t="s">
        <v>410</v>
      </c>
      <c r="B262" t="s">
        <v>537</v>
      </c>
      <c r="C262" t="s">
        <v>555</v>
      </c>
    </row>
    <row r="263" spans="1:3" ht="12.75">
      <c r="A263" s="1" t="s">
        <v>410</v>
      </c>
      <c r="B263" t="s">
        <v>538</v>
      </c>
      <c r="C263" s="1" t="s">
        <v>581</v>
      </c>
    </row>
  </sheetData>
  <printOptions gridLines="1" horizontalCentered="1" verticalCentered="1"/>
  <pageMargins left="0.17" right="0" top="0.5905511811023623" bottom="0.3937007874015748" header="0.31496062992125984" footer="0"/>
  <pageSetup fitToHeight="5" fitToWidth="1" horizontalDpi="600" verticalDpi="600" orientation="portrait" paperSize="9" scale="92" r:id="rId1"/>
  <headerFooter alignWithMargins="0">
    <oddHeader>&amp;C&amp;"Arial,Fett"&amp;12&amp;EZuordnung von Hilfen zu den Trägern - RSD A - Mai  2011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71</v>
      </c>
      <c r="B1" s="115"/>
      <c r="C1" s="118"/>
      <c r="D1" s="119"/>
      <c r="E1" s="120"/>
      <c r="F1" s="125" t="s">
        <v>34</v>
      </c>
      <c r="H1"/>
      <c r="I1" s="115"/>
      <c r="J1" s="115"/>
      <c r="K1" s="131"/>
      <c r="L1" s="115"/>
    </row>
    <row r="2" spans="1:12" ht="12.75">
      <c r="A2" s="135" t="s">
        <v>87</v>
      </c>
      <c r="B2" s="102" t="s">
        <v>6</v>
      </c>
      <c r="C2" s="301"/>
      <c r="D2"/>
      <c r="E2" s="302" t="s">
        <v>422</v>
      </c>
      <c r="F2" s="4" t="s">
        <v>423</v>
      </c>
      <c r="G2" s="125" t="s">
        <v>86</v>
      </c>
      <c r="H2"/>
      <c r="I2" s="128" t="s">
        <v>90</v>
      </c>
      <c r="J2" s="102" t="s">
        <v>224</v>
      </c>
      <c r="K2" s="132"/>
      <c r="L2" s="102" t="s">
        <v>89</v>
      </c>
    </row>
    <row r="3" spans="1:12" ht="13.5" thickBot="1">
      <c r="A3" s="135" t="s">
        <v>88</v>
      </c>
      <c r="B3" s="103"/>
      <c r="C3" s="122" t="s">
        <v>117</v>
      </c>
      <c r="D3" s="123" t="s">
        <v>118</v>
      </c>
      <c r="E3" s="124" t="s">
        <v>81</v>
      </c>
      <c r="F3" s="126" t="s">
        <v>424</v>
      </c>
      <c r="G3" s="127" t="s">
        <v>424</v>
      </c>
      <c r="H3"/>
      <c r="I3" s="129" t="s">
        <v>91</v>
      </c>
      <c r="J3" s="103" t="s">
        <v>225</v>
      </c>
      <c r="K3" s="133" t="s">
        <v>54</v>
      </c>
      <c r="L3" s="103" t="s">
        <v>55</v>
      </c>
    </row>
    <row r="4" spans="1:13" ht="25.5">
      <c r="A4" s="27" t="s">
        <v>195</v>
      </c>
      <c r="B4" s="217" t="s">
        <v>363</v>
      </c>
      <c r="C4" s="116"/>
      <c r="D4" s="84"/>
      <c r="E4" s="117">
        <f>SUM(C4:D4)</f>
        <v>0</v>
      </c>
      <c r="F4" s="117"/>
      <c r="G4" s="86">
        <f>SUM(E4-F4)</f>
        <v>0</v>
      </c>
      <c r="H4" s="246" t="s">
        <v>359</v>
      </c>
      <c r="I4" s="17" t="s">
        <v>282</v>
      </c>
      <c r="J4" s="130">
        <v>80</v>
      </c>
      <c r="K4" s="80" t="s">
        <v>178</v>
      </c>
      <c r="L4" s="72"/>
      <c r="M4" s="28" t="s">
        <v>57</v>
      </c>
    </row>
    <row r="5" spans="1:13" ht="12.75">
      <c r="A5" s="27" t="s">
        <v>196</v>
      </c>
      <c r="B5" s="28" t="s">
        <v>274</v>
      </c>
      <c r="C5" s="26">
        <v>1</v>
      </c>
      <c r="D5" s="31">
        <v>2</v>
      </c>
      <c r="E5" s="117">
        <f aca="true" t="shared" si="0" ref="E5:E12">SUM(C5:D5)</f>
        <v>3</v>
      </c>
      <c r="F5" s="59">
        <v>5</v>
      </c>
      <c r="G5" s="86">
        <f>SUM(E5-F5)</f>
        <v>-2</v>
      </c>
      <c r="H5" s="247" t="s">
        <v>359</v>
      </c>
      <c r="I5" s="17" t="s">
        <v>283</v>
      </c>
      <c r="J5" s="81">
        <v>81</v>
      </c>
      <c r="K5" s="80" t="s">
        <v>179</v>
      </c>
      <c r="L5" s="50">
        <v>11278.81</v>
      </c>
      <c r="M5" s="28" t="s">
        <v>57</v>
      </c>
    </row>
    <row r="6" spans="1:13" ht="12.75">
      <c r="A6" s="27" t="s">
        <v>196</v>
      </c>
      <c r="B6" s="28" t="s">
        <v>276</v>
      </c>
      <c r="C6" s="26"/>
      <c r="D6" s="31"/>
      <c r="E6" s="117">
        <f t="shared" si="0"/>
        <v>0</v>
      </c>
      <c r="F6" s="59"/>
      <c r="G6" s="86">
        <f>SUM(E6-F6)</f>
        <v>0</v>
      </c>
      <c r="H6" s="247" t="s">
        <v>359</v>
      </c>
      <c r="I6" s="17" t="s">
        <v>284</v>
      </c>
      <c r="J6" s="81">
        <v>88</v>
      </c>
      <c r="K6" s="80" t="s">
        <v>180</v>
      </c>
      <c r="L6" s="50"/>
      <c r="M6" s="28" t="s">
        <v>57</v>
      </c>
    </row>
    <row r="7" spans="1:13" ht="12.75">
      <c r="A7" s="27" t="s">
        <v>197</v>
      </c>
      <c r="B7" s="28" t="s">
        <v>275</v>
      </c>
      <c r="C7" s="26"/>
      <c r="D7" s="31"/>
      <c r="E7" s="117">
        <f t="shared" si="0"/>
        <v>0</v>
      </c>
      <c r="F7" s="59"/>
      <c r="G7" s="86">
        <f>SUM(E7-F7)</f>
        <v>0</v>
      </c>
      <c r="H7" s="247" t="s">
        <v>359</v>
      </c>
      <c r="I7" s="17" t="s">
        <v>285</v>
      </c>
      <c r="J7" s="81">
        <v>82</v>
      </c>
      <c r="K7" s="80" t="s">
        <v>181</v>
      </c>
      <c r="L7" s="50"/>
      <c r="M7" s="28" t="s">
        <v>57</v>
      </c>
    </row>
    <row r="8" spans="1:13" ht="12.75">
      <c r="A8" s="27" t="s">
        <v>198</v>
      </c>
      <c r="B8" s="28" t="s">
        <v>157</v>
      </c>
      <c r="C8" s="26">
        <v>1</v>
      </c>
      <c r="D8" s="31">
        <v>4</v>
      </c>
      <c r="E8" s="117">
        <f t="shared" si="0"/>
        <v>5</v>
      </c>
      <c r="F8" s="59">
        <v>5</v>
      </c>
      <c r="G8" s="86">
        <f>SUM(E8-F8)</f>
        <v>0</v>
      </c>
      <c r="H8" s="247" t="s">
        <v>359</v>
      </c>
      <c r="I8" s="17" t="s">
        <v>92</v>
      </c>
      <c r="J8" s="81">
        <v>17</v>
      </c>
      <c r="K8" s="80" t="s">
        <v>31</v>
      </c>
      <c r="L8" s="50">
        <v>367.35</v>
      </c>
      <c r="M8" s="28" t="s">
        <v>57</v>
      </c>
    </row>
    <row r="9" spans="1:13" ht="12.75">
      <c r="A9" s="27" t="s">
        <v>12</v>
      </c>
      <c r="B9" s="28" t="s">
        <v>176</v>
      </c>
      <c r="C9" s="26">
        <v>2</v>
      </c>
      <c r="D9" s="31">
        <v>4</v>
      </c>
      <c r="E9" s="117">
        <f t="shared" si="0"/>
        <v>6</v>
      </c>
      <c r="F9" s="59">
        <v>8</v>
      </c>
      <c r="G9" s="40">
        <f>SUM(E12+E10+E9-F9)</f>
        <v>0</v>
      </c>
      <c r="H9" s="247" t="s">
        <v>359</v>
      </c>
      <c r="I9" s="17" t="s">
        <v>93</v>
      </c>
      <c r="J9" s="81">
        <v>49</v>
      </c>
      <c r="K9" s="17" t="s">
        <v>182</v>
      </c>
      <c r="L9" s="50">
        <v>30245.05</v>
      </c>
      <c r="M9" s="28" t="s">
        <v>57</v>
      </c>
    </row>
    <row r="10" spans="1:13" ht="12.75">
      <c r="A10" s="27" t="s">
        <v>12</v>
      </c>
      <c r="B10" s="28" t="s">
        <v>177</v>
      </c>
      <c r="C10" s="26"/>
      <c r="D10" s="31">
        <v>2</v>
      </c>
      <c r="E10" s="117">
        <f t="shared" si="0"/>
        <v>2</v>
      </c>
      <c r="F10" s="42" t="s">
        <v>141</v>
      </c>
      <c r="G10" s="40" t="s">
        <v>143</v>
      </c>
      <c r="H10" s="247" t="s">
        <v>359</v>
      </c>
      <c r="I10" s="17" t="s">
        <v>93</v>
      </c>
      <c r="J10" s="81">
        <v>50</v>
      </c>
      <c r="K10" s="80" t="s">
        <v>51</v>
      </c>
      <c r="L10" s="50">
        <v>13281.56</v>
      </c>
      <c r="M10" s="28" t="s">
        <v>57</v>
      </c>
    </row>
    <row r="11" spans="1:13" ht="12.75">
      <c r="A11" s="27" t="s">
        <v>44</v>
      </c>
      <c r="B11" s="28" t="s">
        <v>45</v>
      </c>
      <c r="C11" s="26">
        <v>1</v>
      </c>
      <c r="D11" s="31"/>
      <c r="E11" s="117">
        <f t="shared" si="0"/>
        <v>1</v>
      </c>
      <c r="F11" s="25">
        <v>1</v>
      </c>
      <c r="G11" s="86">
        <f>SUM(E11-F11)</f>
        <v>0</v>
      </c>
      <c r="H11" s="247" t="s">
        <v>359</v>
      </c>
      <c r="I11" s="17" t="s">
        <v>94</v>
      </c>
      <c r="J11" s="81">
        <v>15</v>
      </c>
      <c r="K11" s="80" t="s">
        <v>46</v>
      </c>
      <c r="L11" s="50"/>
      <c r="M11" s="28" t="s">
        <v>57</v>
      </c>
    </row>
    <row r="12" spans="1:13" ht="13.5" thickBot="1">
      <c r="A12" s="74" t="s">
        <v>53</v>
      </c>
      <c r="B12" s="28" t="s">
        <v>281</v>
      </c>
      <c r="C12" s="140"/>
      <c r="D12" s="73"/>
      <c r="E12" s="222">
        <f t="shared" si="0"/>
        <v>0</v>
      </c>
      <c r="F12" s="138" t="s">
        <v>141</v>
      </c>
      <c r="G12" s="75" t="s">
        <v>143</v>
      </c>
      <c r="H12" s="247" t="s">
        <v>359</v>
      </c>
      <c r="I12" s="17" t="s">
        <v>93</v>
      </c>
      <c r="J12" s="139">
        <v>60</v>
      </c>
      <c r="K12" s="17" t="s">
        <v>52</v>
      </c>
      <c r="L12" s="69"/>
      <c r="M12" s="28" t="s">
        <v>57</v>
      </c>
    </row>
    <row r="13" spans="1:13" ht="5.25" customHeight="1" thickBot="1">
      <c r="A13" s="228"/>
      <c r="B13" s="227"/>
      <c r="C13" s="229" t="s">
        <v>97</v>
      </c>
      <c r="D13" s="230" t="s">
        <v>97</v>
      </c>
      <c r="E13" s="230" t="s">
        <v>97</v>
      </c>
      <c r="F13" s="231" t="s">
        <v>97</v>
      </c>
      <c r="G13" s="243" t="s">
        <v>97</v>
      </c>
      <c r="H13" s="248"/>
      <c r="I13" s="245"/>
      <c r="J13" s="231"/>
      <c r="K13" s="230"/>
      <c r="L13" s="232" t="s">
        <v>97</v>
      </c>
      <c r="M13" s="233"/>
    </row>
    <row r="14" spans="1:13" ht="12.75">
      <c r="A14" s="83" t="s">
        <v>200</v>
      </c>
      <c r="B14" t="s">
        <v>159</v>
      </c>
      <c r="C14" s="116">
        <v>1</v>
      </c>
      <c r="D14" s="84">
        <v>1</v>
      </c>
      <c r="E14" s="117">
        <f aca="true" t="shared" si="1" ref="E14:E23">SUM(C14:D14)</f>
        <v>2</v>
      </c>
      <c r="F14" s="141">
        <v>2</v>
      </c>
      <c r="G14" s="86">
        <f>SUM(E14-F14)</f>
        <v>0</v>
      </c>
      <c r="H14" s="132" t="s">
        <v>360</v>
      </c>
      <c r="I14" s="17" t="s">
        <v>191</v>
      </c>
      <c r="J14" s="130">
        <v>23</v>
      </c>
      <c r="K14" s="80" t="s">
        <v>164</v>
      </c>
      <c r="L14" s="72">
        <v>708.47</v>
      </c>
      <c r="M14" t="s">
        <v>57</v>
      </c>
    </row>
    <row r="15" spans="1:13" ht="12.75">
      <c r="A15" s="27" t="s">
        <v>200</v>
      </c>
      <c r="B15" t="s">
        <v>194</v>
      </c>
      <c r="C15" s="26">
        <v>4</v>
      </c>
      <c r="D15" s="31"/>
      <c r="E15" s="117">
        <f t="shared" si="1"/>
        <v>4</v>
      </c>
      <c r="F15" s="25">
        <v>4</v>
      </c>
      <c r="G15" s="86">
        <f>SUM(E15-F15)</f>
        <v>0</v>
      </c>
      <c r="H15" s="132" t="s">
        <v>361</v>
      </c>
      <c r="I15" s="17" t="s">
        <v>202</v>
      </c>
      <c r="J15" s="81">
        <v>18</v>
      </c>
      <c r="K15" s="80" t="s">
        <v>127</v>
      </c>
      <c r="L15" s="50">
        <v>11943.68</v>
      </c>
      <c r="M15" t="s">
        <v>57</v>
      </c>
    </row>
    <row r="16" spans="1:13" ht="12.75">
      <c r="A16" s="27" t="s">
        <v>200</v>
      </c>
      <c r="B16" t="s">
        <v>396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362</v>
      </c>
      <c r="I16" s="17" t="s">
        <v>290</v>
      </c>
      <c r="J16" s="81">
        <v>19</v>
      </c>
      <c r="K16" s="80" t="s">
        <v>128</v>
      </c>
      <c r="L16" s="50"/>
      <c r="M16" t="s">
        <v>57</v>
      </c>
    </row>
    <row r="17" spans="1:13" ht="12.75">
      <c r="A17" s="27" t="s">
        <v>200</v>
      </c>
      <c r="B17" t="s">
        <v>397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362</v>
      </c>
      <c r="I17" s="17" t="s">
        <v>291</v>
      </c>
      <c r="J17" s="81">
        <v>24</v>
      </c>
      <c r="K17" s="80" t="s">
        <v>292</v>
      </c>
      <c r="L17" s="50"/>
      <c r="M17" t="s">
        <v>57</v>
      </c>
    </row>
    <row r="18" spans="1:13" ht="12.75">
      <c r="A18" s="27" t="s">
        <v>199</v>
      </c>
      <c r="B18" t="s">
        <v>162</v>
      </c>
      <c r="C18" s="26">
        <v>1</v>
      </c>
      <c r="D18" s="31"/>
      <c r="E18" s="117">
        <f t="shared" si="1"/>
        <v>1</v>
      </c>
      <c r="F18" s="25">
        <v>18</v>
      </c>
      <c r="G18" s="40">
        <f>SUM(E19+E18-F18)</f>
        <v>-1</v>
      </c>
      <c r="H18" s="132" t="s">
        <v>360</v>
      </c>
      <c r="I18" s="17" t="s">
        <v>184</v>
      </c>
      <c r="J18" s="81">
        <v>22</v>
      </c>
      <c r="K18" s="17" t="s">
        <v>163</v>
      </c>
      <c r="L18" s="69">
        <v>3151.15</v>
      </c>
      <c r="M18" t="s">
        <v>57</v>
      </c>
    </row>
    <row r="19" spans="1:13" ht="12.75">
      <c r="A19" s="83" t="s">
        <v>199</v>
      </c>
      <c r="B19" t="s">
        <v>13</v>
      </c>
      <c r="C19" s="26">
        <v>12</v>
      </c>
      <c r="D19" s="31">
        <v>4</v>
      </c>
      <c r="E19" s="117">
        <f t="shared" si="1"/>
        <v>16</v>
      </c>
      <c r="F19" s="42" t="s">
        <v>141</v>
      </c>
      <c r="G19" s="40" t="s">
        <v>355</v>
      </c>
      <c r="H19" s="132" t="s">
        <v>360</v>
      </c>
      <c r="I19" s="17" t="s">
        <v>184</v>
      </c>
      <c r="J19" s="81">
        <v>1</v>
      </c>
      <c r="K19" s="80" t="s">
        <v>25</v>
      </c>
      <c r="L19" s="69">
        <v>6593.08</v>
      </c>
      <c r="M19" t="s">
        <v>57</v>
      </c>
    </row>
    <row r="20" spans="1:13" ht="12.75">
      <c r="A20" s="74" t="s">
        <v>105</v>
      </c>
      <c r="B20" t="s">
        <v>286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360</v>
      </c>
      <c r="I20" s="17" t="s">
        <v>123</v>
      </c>
      <c r="J20" s="81">
        <v>7</v>
      </c>
      <c r="K20" s="80" t="s">
        <v>106</v>
      </c>
      <c r="L20" s="69"/>
      <c r="M20" t="s">
        <v>57</v>
      </c>
    </row>
    <row r="21" spans="1:13" ht="12.75">
      <c r="A21" s="27" t="s">
        <v>14</v>
      </c>
      <c r="B21" t="s">
        <v>15</v>
      </c>
      <c r="C21" s="26">
        <v>3</v>
      </c>
      <c r="D21" s="31"/>
      <c r="E21" s="117">
        <f t="shared" si="1"/>
        <v>3</v>
      </c>
      <c r="F21" s="59">
        <v>3</v>
      </c>
      <c r="G21" s="86">
        <f>SUM(E21-F21)</f>
        <v>0</v>
      </c>
      <c r="H21" s="132" t="s">
        <v>360</v>
      </c>
      <c r="I21" s="17" t="s">
        <v>186</v>
      </c>
      <c r="J21" s="81">
        <v>8</v>
      </c>
      <c r="K21" s="80" t="s">
        <v>24</v>
      </c>
      <c r="L21" s="50">
        <v>3348.16</v>
      </c>
      <c r="M21" t="s">
        <v>57</v>
      </c>
    </row>
    <row r="22" spans="1:13" ht="12.75">
      <c r="A22" s="27" t="s">
        <v>16</v>
      </c>
      <c r="B22" t="s">
        <v>158</v>
      </c>
      <c r="C22" s="140">
        <v>9</v>
      </c>
      <c r="D22" s="73">
        <v>3</v>
      </c>
      <c r="E22" s="117">
        <f t="shared" si="1"/>
        <v>12</v>
      </c>
      <c r="F22" s="137">
        <v>9</v>
      </c>
      <c r="G22" s="86">
        <f>SUM(E22-F22)</f>
        <v>3</v>
      </c>
      <c r="H22" s="132" t="s">
        <v>360</v>
      </c>
      <c r="I22" s="17" t="s">
        <v>188</v>
      </c>
      <c r="J22" s="139">
        <v>9</v>
      </c>
      <c r="K22" s="80" t="s">
        <v>26</v>
      </c>
      <c r="L22" s="69">
        <v>6269.44</v>
      </c>
      <c r="M22" t="s">
        <v>57</v>
      </c>
    </row>
    <row r="23" spans="1:13" ht="13.5" thickBot="1">
      <c r="A23" s="74" t="s">
        <v>17</v>
      </c>
      <c r="B23" t="s">
        <v>18</v>
      </c>
      <c r="C23" s="140">
        <v>17</v>
      </c>
      <c r="D23" s="73">
        <v>23</v>
      </c>
      <c r="E23" s="222">
        <f t="shared" si="1"/>
        <v>40</v>
      </c>
      <c r="F23" s="137">
        <v>46</v>
      </c>
      <c r="G23" s="100">
        <f>SUM(E23-F23)</f>
        <v>-6</v>
      </c>
      <c r="H23" s="132" t="s">
        <v>360</v>
      </c>
      <c r="I23" s="17" t="s">
        <v>189</v>
      </c>
      <c r="J23" s="139">
        <v>10</v>
      </c>
      <c r="K23" s="80" t="s">
        <v>27</v>
      </c>
      <c r="L23" s="69">
        <v>43335.08</v>
      </c>
      <c r="M23" t="s">
        <v>57</v>
      </c>
    </row>
    <row r="24" spans="1:13" ht="5.25" customHeight="1" thickBot="1">
      <c r="A24" s="234"/>
      <c r="B24" s="235"/>
      <c r="C24" s="230" t="s">
        <v>97</v>
      </c>
      <c r="D24" s="230" t="s">
        <v>97</v>
      </c>
      <c r="E24" s="230" t="s">
        <v>97</v>
      </c>
      <c r="F24" s="231" t="s">
        <v>97</v>
      </c>
      <c r="G24" s="243" t="s">
        <v>97</v>
      </c>
      <c r="H24" s="248"/>
      <c r="I24" s="245"/>
      <c r="J24" s="231"/>
      <c r="K24" s="230"/>
      <c r="L24" s="232" t="s">
        <v>97</v>
      </c>
      <c r="M24" s="233"/>
    </row>
    <row r="25" spans="1:13" ht="12.75">
      <c r="A25" s="83" t="s">
        <v>19</v>
      </c>
      <c r="B25" t="s">
        <v>112</v>
      </c>
      <c r="C25" s="116">
        <v>8</v>
      </c>
      <c r="D25" s="84">
        <v>6</v>
      </c>
      <c r="E25" s="117">
        <f>SUM(C25:D25)</f>
        <v>14</v>
      </c>
      <c r="F25" s="141">
        <v>14</v>
      </c>
      <c r="G25" s="86">
        <f>SUM(E28+E25-F25)</f>
        <v>0</v>
      </c>
      <c r="H25" s="132" t="s">
        <v>361</v>
      </c>
      <c r="I25" s="17" t="s">
        <v>202</v>
      </c>
      <c r="J25" s="130">
        <v>20</v>
      </c>
      <c r="K25" s="17" t="s">
        <v>28</v>
      </c>
      <c r="L25" s="72">
        <v>37269.45</v>
      </c>
      <c r="M25" t="s">
        <v>57</v>
      </c>
    </row>
    <row r="26" spans="1:13" ht="12.75">
      <c r="A26" s="27" t="s">
        <v>19</v>
      </c>
      <c r="B26" t="s">
        <v>124</v>
      </c>
      <c r="C26" s="59" t="s">
        <v>96</v>
      </c>
      <c r="D26" s="59" t="s">
        <v>96</v>
      </c>
      <c r="E26" s="59" t="s">
        <v>96</v>
      </c>
      <c r="F26" s="42" t="s">
        <v>141</v>
      </c>
      <c r="G26" s="40" t="s">
        <v>144</v>
      </c>
      <c r="H26" s="132" t="s">
        <v>361</v>
      </c>
      <c r="I26" s="17" t="s">
        <v>202</v>
      </c>
      <c r="J26" s="81">
        <v>36</v>
      </c>
      <c r="K26" s="80" t="s">
        <v>109</v>
      </c>
      <c r="L26" s="50"/>
      <c r="M26" t="s">
        <v>57</v>
      </c>
    </row>
    <row r="27" spans="1:13" ht="12.75">
      <c r="A27" s="27" t="s">
        <v>19</v>
      </c>
      <c r="B27" t="s">
        <v>125</v>
      </c>
      <c r="C27" s="59" t="s">
        <v>96</v>
      </c>
      <c r="D27" s="59" t="s">
        <v>96</v>
      </c>
      <c r="E27" s="59" t="s">
        <v>96</v>
      </c>
      <c r="F27" s="42" t="s">
        <v>141</v>
      </c>
      <c r="G27" s="40" t="s">
        <v>144</v>
      </c>
      <c r="H27" s="132" t="s">
        <v>361</v>
      </c>
      <c r="I27" s="17" t="s">
        <v>202</v>
      </c>
      <c r="J27" s="81">
        <v>36</v>
      </c>
      <c r="K27" s="80" t="s">
        <v>110</v>
      </c>
      <c r="L27" s="50"/>
      <c r="M27" t="s">
        <v>57</v>
      </c>
    </row>
    <row r="28" spans="1:13" ht="13.5" thickBot="1">
      <c r="A28" s="74" t="s">
        <v>48</v>
      </c>
      <c r="B28" t="s">
        <v>47</v>
      </c>
      <c r="C28" s="140"/>
      <c r="D28" s="73"/>
      <c r="E28" s="137">
        <f>SUM(C28:D28)</f>
        <v>0</v>
      </c>
      <c r="F28" s="138" t="s">
        <v>141</v>
      </c>
      <c r="G28" s="75" t="s">
        <v>144</v>
      </c>
      <c r="H28" s="132" t="s">
        <v>361</v>
      </c>
      <c r="I28" s="17" t="s">
        <v>202</v>
      </c>
      <c r="J28" s="139">
        <v>36</v>
      </c>
      <c r="K28" s="80" t="s">
        <v>111</v>
      </c>
      <c r="L28" s="69"/>
      <c r="M28" t="s">
        <v>57</v>
      </c>
    </row>
    <row r="29" spans="1:13" ht="5.25" customHeight="1" thickBot="1">
      <c r="A29" s="234"/>
      <c r="B29" s="236"/>
      <c r="C29" s="230" t="s">
        <v>97</v>
      </c>
      <c r="D29" s="230" t="s">
        <v>97</v>
      </c>
      <c r="E29" s="230" t="s">
        <v>97</v>
      </c>
      <c r="F29" s="231" t="s">
        <v>97</v>
      </c>
      <c r="G29" s="243" t="s">
        <v>97</v>
      </c>
      <c r="H29" s="248"/>
      <c r="I29" s="237"/>
      <c r="J29" s="231"/>
      <c r="K29" s="238"/>
      <c r="L29" s="232" t="s">
        <v>97</v>
      </c>
      <c r="M29" s="233"/>
    </row>
    <row r="30" spans="1:13" ht="12.75">
      <c r="A30" s="83" t="s">
        <v>20</v>
      </c>
      <c r="B30" t="s">
        <v>293</v>
      </c>
      <c r="C30" s="116">
        <v>4</v>
      </c>
      <c r="D30" s="84">
        <v>7</v>
      </c>
      <c r="E30" s="117">
        <f>SUM(C30:D30)</f>
        <v>11</v>
      </c>
      <c r="F30" s="141">
        <v>32</v>
      </c>
      <c r="G30" s="86">
        <f>SUM(E40+E39+E38+E37+E33+E32+E31+E30-F30)</f>
        <v>-3</v>
      </c>
      <c r="H30" s="132" t="s">
        <v>362</v>
      </c>
      <c r="I30" s="17" t="s">
        <v>216</v>
      </c>
      <c r="J30" s="130">
        <v>30</v>
      </c>
      <c r="K30" s="17" t="s">
        <v>32</v>
      </c>
      <c r="L30" s="72">
        <v>7486.5</v>
      </c>
      <c r="M30" t="s">
        <v>57</v>
      </c>
    </row>
    <row r="31" spans="1:13" ht="12.75">
      <c r="A31" s="27" t="s">
        <v>20</v>
      </c>
      <c r="B31" t="s">
        <v>372</v>
      </c>
      <c r="C31" s="26">
        <v>6</v>
      </c>
      <c r="D31" s="31">
        <v>7</v>
      </c>
      <c r="E31" s="59">
        <f>SUM(C31:D31)</f>
        <v>13</v>
      </c>
      <c r="F31" s="42" t="s">
        <v>141</v>
      </c>
      <c r="G31" s="40" t="s">
        <v>142</v>
      </c>
      <c r="H31" s="132" t="s">
        <v>362</v>
      </c>
      <c r="I31" s="17" t="s">
        <v>216</v>
      </c>
      <c r="J31" s="81">
        <v>38</v>
      </c>
      <c r="K31" s="80" t="s">
        <v>113</v>
      </c>
      <c r="L31" s="50">
        <v>15837.97</v>
      </c>
      <c r="M31" t="s">
        <v>57</v>
      </c>
    </row>
    <row r="32" spans="1:13" ht="12.75">
      <c r="A32" s="27" t="s">
        <v>20</v>
      </c>
      <c r="B32" t="s">
        <v>373</v>
      </c>
      <c r="C32" s="26"/>
      <c r="D32" s="31">
        <v>1</v>
      </c>
      <c r="E32" s="59">
        <f>SUM(C32:D32)</f>
        <v>1</v>
      </c>
      <c r="F32" s="42" t="s">
        <v>141</v>
      </c>
      <c r="G32" s="40" t="s">
        <v>142</v>
      </c>
      <c r="H32" s="132" t="s">
        <v>362</v>
      </c>
      <c r="I32" s="17" t="s">
        <v>216</v>
      </c>
      <c r="J32" s="81">
        <v>32</v>
      </c>
      <c r="K32" s="80" t="s">
        <v>29</v>
      </c>
      <c r="L32" s="50">
        <v>858.97</v>
      </c>
      <c r="M32" t="s">
        <v>57</v>
      </c>
    </row>
    <row r="33" spans="1:13" ht="12.75">
      <c r="A33" s="27" t="s">
        <v>20</v>
      </c>
      <c r="B33" t="s">
        <v>374</v>
      </c>
      <c r="C33" s="26"/>
      <c r="D33" s="31"/>
      <c r="E33" s="59">
        <f>SUM(C33:D33)</f>
        <v>0</v>
      </c>
      <c r="F33" s="42" t="s">
        <v>141</v>
      </c>
      <c r="G33" s="40" t="s">
        <v>142</v>
      </c>
      <c r="H33" s="132" t="s">
        <v>362</v>
      </c>
      <c r="I33" s="17" t="s">
        <v>216</v>
      </c>
      <c r="J33" s="81">
        <v>39</v>
      </c>
      <c r="K33" s="80" t="s">
        <v>237</v>
      </c>
      <c r="L33" s="50"/>
      <c r="M33" t="s">
        <v>57</v>
      </c>
    </row>
    <row r="34" spans="1:13" ht="12.75">
      <c r="A34" s="27" t="s">
        <v>20</v>
      </c>
      <c r="B34" t="s">
        <v>375</v>
      </c>
      <c r="C34" s="59" t="s">
        <v>96</v>
      </c>
      <c r="D34" s="59" t="s">
        <v>96</v>
      </c>
      <c r="E34" s="59" t="s">
        <v>96</v>
      </c>
      <c r="F34" s="42" t="s">
        <v>141</v>
      </c>
      <c r="G34" s="40" t="s">
        <v>142</v>
      </c>
      <c r="H34" s="132" t="s">
        <v>362</v>
      </c>
      <c r="I34" s="17" t="s">
        <v>216</v>
      </c>
      <c r="J34" s="169" t="s">
        <v>239</v>
      </c>
      <c r="K34" s="80" t="s">
        <v>42</v>
      </c>
      <c r="L34" s="50">
        <v>4266.25</v>
      </c>
      <c r="M34" t="s">
        <v>57</v>
      </c>
    </row>
    <row r="35" spans="1:13" ht="12.75">
      <c r="A35" s="27" t="s">
        <v>20</v>
      </c>
      <c r="B35" t="s">
        <v>376</v>
      </c>
      <c r="C35" s="59" t="s">
        <v>96</v>
      </c>
      <c r="D35" s="59" t="s">
        <v>96</v>
      </c>
      <c r="E35" s="59" t="s">
        <v>96</v>
      </c>
      <c r="F35" s="42" t="s">
        <v>141</v>
      </c>
      <c r="G35" s="40" t="s">
        <v>142</v>
      </c>
      <c r="H35" s="132" t="s">
        <v>362</v>
      </c>
      <c r="I35" s="17" t="s">
        <v>216</v>
      </c>
      <c r="J35" s="169" t="s">
        <v>239</v>
      </c>
      <c r="K35" s="80" t="s">
        <v>107</v>
      </c>
      <c r="L35" s="50">
        <v>468.25</v>
      </c>
      <c r="M35" t="s">
        <v>57</v>
      </c>
    </row>
    <row r="36" spans="1:13" ht="12.75">
      <c r="A36" s="74" t="s">
        <v>20</v>
      </c>
      <c r="B36" t="s">
        <v>377</v>
      </c>
      <c r="C36" s="137" t="s">
        <v>96</v>
      </c>
      <c r="D36" s="137" t="s">
        <v>96</v>
      </c>
      <c r="E36" s="137" t="s">
        <v>96</v>
      </c>
      <c r="F36" s="138" t="s">
        <v>141</v>
      </c>
      <c r="G36" s="75" t="s">
        <v>142</v>
      </c>
      <c r="H36" s="132" t="s">
        <v>362</v>
      </c>
      <c r="I36" s="17" t="s">
        <v>216</v>
      </c>
      <c r="J36" s="169" t="s">
        <v>239</v>
      </c>
      <c r="K36" s="80" t="s">
        <v>108</v>
      </c>
      <c r="L36" s="69">
        <v>46.2</v>
      </c>
      <c r="M36" t="s">
        <v>57</v>
      </c>
    </row>
    <row r="37" spans="1:13" ht="12.75">
      <c r="A37" s="74" t="s">
        <v>20</v>
      </c>
      <c r="B37" t="s">
        <v>378</v>
      </c>
      <c r="C37" s="26"/>
      <c r="D37" s="31">
        <v>1</v>
      </c>
      <c r="E37" s="59">
        <f>SUM(C37:D37)</f>
        <v>1</v>
      </c>
      <c r="F37" s="42" t="s">
        <v>141</v>
      </c>
      <c r="G37" s="40" t="s">
        <v>142</v>
      </c>
      <c r="H37" s="247" t="s">
        <v>362</v>
      </c>
      <c r="I37" s="17" t="s">
        <v>216</v>
      </c>
      <c r="J37" s="220">
        <v>51</v>
      </c>
      <c r="K37" s="80" t="s">
        <v>295</v>
      </c>
      <c r="L37" s="69"/>
      <c r="M37" t="s">
        <v>57</v>
      </c>
    </row>
    <row r="38" spans="1:13" ht="12.75">
      <c r="A38" s="74" t="s">
        <v>20</v>
      </c>
      <c r="B38" t="s">
        <v>379</v>
      </c>
      <c r="C38" s="26">
        <v>2</v>
      </c>
      <c r="D38" s="31">
        <v>1</v>
      </c>
      <c r="E38" s="59">
        <f>SUM(C38:D38)</f>
        <v>3</v>
      </c>
      <c r="F38" s="42" t="s">
        <v>141</v>
      </c>
      <c r="G38" s="40" t="s">
        <v>142</v>
      </c>
      <c r="H38" s="247" t="s">
        <v>362</v>
      </c>
      <c r="I38" s="17" t="s">
        <v>216</v>
      </c>
      <c r="J38" s="220">
        <v>52</v>
      </c>
      <c r="K38" s="80" t="s">
        <v>299</v>
      </c>
      <c r="L38" s="69">
        <v>2718.8</v>
      </c>
      <c r="M38" t="s">
        <v>57</v>
      </c>
    </row>
    <row r="39" spans="1:13" ht="12.75">
      <c r="A39" s="74" t="s">
        <v>20</v>
      </c>
      <c r="B39" t="s">
        <v>380</v>
      </c>
      <c r="C39" s="26"/>
      <c r="D39" s="31"/>
      <c r="E39" s="59">
        <f>SUM(C39:D39)</f>
        <v>0</v>
      </c>
      <c r="F39" s="42" t="s">
        <v>141</v>
      </c>
      <c r="G39" s="40" t="s">
        <v>142</v>
      </c>
      <c r="H39" s="247" t="s">
        <v>362</v>
      </c>
      <c r="I39" s="17" t="s">
        <v>216</v>
      </c>
      <c r="J39" s="220">
        <v>53</v>
      </c>
      <c r="K39" s="80" t="s">
        <v>304</v>
      </c>
      <c r="L39" s="69"/>
      <c r="M39" t="s">
        <v>57</v>
      </c>
    </row>
    <row r="40" spans="1:13" ht="12.75">
      <c r="A40" s="74" t="s">
        <v>20</v>
      </c>
      <c r="B40" t="s">
        <v>381</v>
      </c>
      <c r="C40" s="26"/>
      <c r="D40" s="31"/>
      <c r="E40" s="59">
        <f>SUM(C40:D40)</f>
        <v>0</v>
      </c>
      <c r="F40" s="42" t="s">
        <v>141</v>
      </c>
      <c r="G40" s="40" t="s">
        <v>142</v>
      </c>
      <c r="H40" s="247" t="s">
        <v>362</v>
      </c>
      <c r="I40" s="17" t="s">
        <v>216</v>
      </c>
      <c r="J40" s="220">
        <v>54</v>
      </c>
      <c r="K40" s="80" t="s">
        <v>306</v>
      </c>
      <c r="L40" s="69"/>
      <c r="M40" t="s">
        <v>57</v>
      </c>
    </row>
    <row r="41" spans="1:13" ht="12.75">
      <c r="A41" s="74" t="s">
        <v>20</v>
      </c>
      <c r="B41" t="s">
        <v>382</v>
      </c>
      <c r="C41" s="59" t="s">
        <v>96</v>
      </c>
      <c r="D41" s="59" t="s">
        <v>96</v>
      </c>
      <c r="E41" s="59" t="s">
        <v>96</v>
      </c>
      <c r="F41" s="42" t="s">
        <v>141</v>
      </c>
      <c r="G41" s="40" t="s">
        <v>142</v>
      </c>
      <c r="H41" s="249" t="s">
        <v>362</v>
      </c>
      <c r="I41" s="17" t="s">
        <v>216</v>
      </c>
      <c r="J41" s="169" t="s">
        <v>305</v>
      </c>
      <c r="K41" s="80" t="s">
        <v>296</v>
      </c>
      <c r="L41" s="69">
        <v>167</v>
      </c>
      <c r="M41" t="s">
        <v>57</v>
      </c>
    </row>
    <row r="42" spans="1:13" ht="12.75">
      <c r="A42" s="74" t="s">
        <v>20</v>
      </c>
      <c r="B42" t="s">
        <v>383</v>
      </c>
      <c r="C42" s="59" t="s">
        <v>96</v>
      </c>
      <c r="D42" s="59" t="s">
        <v>96</v>
      </c>
      <c r="E42" s="59" t="s">
        <v>96</v>
      </c>
      <c r="F42" s="42" t="s">
        <v>141</v>
      </c>
      <c r="G42" s="40" t="s">
        <v>142</v>
      </c>
      <c r="H42" s="249" t="s">
        <v>362</v>
      </c>
      <c r="I42" s="17" t="s">
        <v>216</v>
      </c>
      <c r="J42" s="169" t="s">
        <v>305</v>
      </c>
      <c r="K42" s="80" t="s">
        <v>297</v>
      </c>
      <c r="L42" s="69">
        <v>39.8</v>
      </c>
      <c r="M42" t="s">
        <v>57</v>
      </c>
    </row>
    <row r="43" spans="1:13" ht="13.5" thickBot="1">
      <c r="A43" s="74" t="s">
        <v>20</v>
      </c>
      <c r="B43" t="s">
        <v>384</v>
      </c>
      <c r="C43" s="137" t="s">
        <v>96</v>
      </c>
      <c r="D43" s="137" t="s">
        <v>96</v>
      </c>
      <c r="E43" s="137" t="s">
        <v>96</v>
      </c>
      <c r="F43" s="138" t="s">
        <v>141</v>
      </c>
      <c r="G43" s="75" t="s">
        <v>142</v>
      </c>
      <c r="H43" s="249" t="s">
        <v>362</v>
      </c>
      <c r="I43" s="17" t="s">
        <v>216</v>
      </c>
      <c r="J43" s="239" t="s">
        <v>305</v>
      </c>
      <c r="K43" s="80" t="s">
        <v>298</v>
      </c>
      <c r="L43" s="69"/>
      <c r="M43" t="s">
        <v>57</v>
      </c>
    </row>
    <row r="44" spans="1:13" ht="5.25" customHeight="1" thickBot="1">
      <c r="A44" s="234"/>
      <c r="B44" s="235"/>
      <c r="C44" s="230" t="s">
        <v>97</v>
      </c>
      <c r="D44" s="230" t="s">
        <v>97</v>
      </c>
      <c r="E44" s="230" t="s">
        <v>97</v>
      </c>
      <c r="F44" s="231" t="s">
        <v>97</v>
      </c>
      <c r="G44" s="243" t="s">
        <v>97</v>
      </c>
      <c r="H44" s="248"/>
      <c r="I44" s="245"/>
      <c r="J44" s="231"/>
      <c r="K44" s="230"/>
      <c r="L44" s="232" t="s">
        <v>97</v>
      </c>
      <c r="M44" s="233"/>
    </row>
    <row r="45" spans="1:13" ht="12.75">
      <c r="A45" s="83" t="s">
        <v>21</v>
      </c>
      <c r="B45" t="s">
        <v>165</v>
      </c>
      <c r="C45" s="116">
        <v>18</v>
      </c>
      <c r="D45" s="84">
        <v>27</v>
      </c>
      <c r="E45" s="117">
        <f aca="true" t="shared" si="2" ref="E45:E56">SUM(C45:D45)</f>
        <v>45</v>
      </c>
      <c r="F45" s="117">
        <v>48</v>
      </c>
      <c r="G45" s="86">
        <f aca="true" t="shared" si="3" ref="G45:G52">SUM(E45-F45)</f>
        <v>-3</v>
      </c>
      <c r="H45" s="247" t="s">
        <v>362</v>
      </c>
      <c r="I45" s="17" t="s">
        <v>320</v>
      </c>
      <c r="J45" s="130">
        <v>73</v>
      </c>
      <c r="K45" s="80" t="s">
        <v>321</v>
      </c>
      <c r="L45" s="72">
        <v>259682.13</v>
      </c>
      <c r="M45" t="s">
        <v>57</v>
      </c>
    </row>
    <row r="46" spans="1:13" ht="12.75">
      <c r="A46" s="27" t="s">
        <v>21</v>
      </c>
      <c r="B46" t="s">
        <v>166</v>
      </c>
      <c r="C46" s="26">
        <v>4</v>
      </c>
      <c r="D46" s="31">
        <v>1</v>
      </c>
      <c r="E46" s="59">
        <f t="shared" si="2"/>
        <v>5</v>
      </c>
      <c r="F46" s="59">
        <v>7</v>
      </c>
      <c r="G46" s="86">
        <f t="shared" si="3"/>
        <v>-2</v>
      </c>
      <c r="H46" s="247" t="s">
        <v>362</v>
      </c>
      <c r="I46" s="17" t="s">
        <v>323</v>
      </c>
      <c r="J46" s="81">
        <v>74</v>
      </c>
      <c r="K46" s="80" t="s">
        <v>129</v>
      </c>
      <c r="L46" s="50">
        <v>23179.92</v>
      </c>
      <c r="M46" t="s">
        <v>57</v>
      </c>
    </row>
    <row r="47" spans="1:13" ht="12.75">
      <c r="A47" s="27" t="s">
        <v>21</v>
      </c>
      <c r="B47" t="s">
        <v>167</v>
      </c>
      <c r="C47" s="26">
        <v>7</v>
      </c>
      <c r="D47" s="31">
        <v>3</v>
      </c>
      <c r="E47" s="59">
        <f t="shared" si="2"/>
        <v>10</v>
      </c>
      <c r="F47" s="59">
        <v>11</v>
      </c>
      <c r="G47" s="86">
        <f t="shared" si="3"/>
        <v>-1</v>
      </c>
      <c r="H47" s="247" t="s">
        <v>362</v>
      </c>
      <c r="I47" s="17" t="s">
        <v>324</v>
      </c>
      <c r="J47" s="81">
        <v>75</v>
      </c>
      <c r="K47" s="80" t="s">
        <v>130</v>
      </c>
      <c r="L47" s="50">
        <v>35668.06</v>
      </c>
      <c r="M47" t="s">
        <v>57</v>
      </c>
    </row>
    <row r="48" spans="1:13" ht="12.75">
      <c r="A48" s="27" t="s">
        <v>21</v>
      </c>
      <c r="B48" t="s">
        <v>168</v>
      </c>
      <c r="C48" s="26">
        <v>18</v>
      </c>
      <c r="D48" s="31">
        <v>16</v>
      </c>
      <c r="E48" s="59">
        <f t="shared" si="2"/>
        <v>34</v>
      </c>
      <c r="F48" s="59">
        <v>31</v>
      </c>
      <c r="G48" s="86">
        <f t="shared" si="3"/>
        <v>3</v>
      </c>
      <c r="H48" s="247" t="s">
        <v>362</v>
      </c>
      <c r="I48" s="17" t="s">
        <v>290</v>
      </c>
      <c r="J48" s="81">
        <v>76</v>
      </c>
      <c r="K48" s="80" t="s">
        <v>131</v>
      </c>
      <c r="L48" s="50">
        <v>103615.7</v>
      </c>
      <c r="M48" t="s">
        <v>57</v>
      </c>
    </row>
    <row r="49" spans="1:13" ht="12.75">
      <c r="A49" s="27" t="s">
        <v>21</v>
      </c>
      <c r="B49" t="s">
        <v>312</v>
      </c>
      <c r="C49" s="26">
        <v>10</v>
      </c>
      <c r="D49" s="31">
        <v>13</v>
      </c>
      <c r="E49" s="59">
        <f t="shared" si="2"/>
        <v>23</v>
      </c>
      <c r="F49" s="59">
        <v>21</v>
      </c>
      <c r="G49" s="86">
        <f t="shared" si="3"/>
        <v>2</v>
      </c>
      <c r="H49" s="247" t="s">
        <v>362</v>
      </c>
      <c r="I49" s="17" t="s">
        <v>325</v>
      </c>
      <c r="J49" s="81">
        <v>55</v>
      </c>
      <c r="K49" s="80" t="s">
        <v>326</v>
      </c>
      <c r="L49" s="50">
        <v>85250.67</v>
      </c>
      <c r="M49" t="s">
        <v>57</v>
      </c>
    </row>
    <row r="50" spans="1:13" ht="12.75">
      <c r="A50" s="27" t="s">
        <v>21</v>
      </c>
      <c r="B50" t="s">
        <v>313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7" t="s">
        <v>362</v>
      </c>
      <c r="I50" s="17" t="s">
        <v>327</v>
      </c>
      <c r="J50" s="81">
        <v>56</v>
      </c>
      <c r="K50" s="80" t="s">
        <v>328</v>
      </c>
      <c r="L50" s="50"/>
      <c r="M50" t="s">
        <v>57</v>
      </c>
    </row>
    <row r="51" spans="1:13" ht="12.75">
      <c r="A51" s="27" t="s">
        <v>21</v>
      </c>
      <c r="B51" t="s">
        <v>314</v>
      </c>
      <c r="C51" s="26">
        <v>1</v>
      </c>
      <c r="D51" s="31"/>
      <c r="E51" s="59">
        <f t="shared" si="2"/>
        <v>1</v>
      </c>
      <c r="F51" s="25">
        <v>2</v>
      </c>
      <c r="G51" s="86">
        <f t="shared" si="3"/>
        <v>-1</v>
      </c>
      <c r="H51" s="247" t="s">
        <v>362</v>
      </c>
      <c r="I51" s="17" t="s">
        <v>329</v>
      </c>
      <c r="J51" s="81">
        <v>57</v>
      </c>
      <c r="K51" s="80" t="s">
        <v>330</v>
      </c>
      <c r="L51" s="50">
        <v>-3712.39</v>
      </c>
      <c r="M51" t="s">
        <v>57</v>
      </c>
    </row>
    <row r="52" spans="1:13" ht="13.5" thickBot="1">
      <c r="A52" s="74" t="s">
        <v>21</v>
      </c>
      <c r="B52" t="s">
        <v>315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7" t="s">
        <v>362</v>
      </c>
      <c r="I52" s="17" t="s">
        <v>291</v>
      </c>
      <c r="J52" s="139">
        <v>58</v>
      </c>
      <c r="K52" s="80" t="s">
        <v>331</v>
      </c>
      <c r="L52" s="69"/>
      <c r="M52" t="s">
        <v>57</v>
      </c>
    </row>
    <row r="53" spans="1:13" ht="5.25" customHeight="1" thickBot="1">
      <c r="A53" s="234"/>
      <c r="B53" s="236"/>
      <c r="C53" s="230" t="s">
        <v>97</v>
      </c>
      <c r="D53" s="230" t="s">
        <v>97</v>
      </c>
      <c r="E53" s="230" t="s">
        <v>97</v>
      </c>
      <c r="F53" s="231" t="s">
        <v>97</v>
      </c>
      <c r="G53" s="243" t="s">
        <v>97</v>
      </c>
      <c r="H53" s="248"/>
      <c r="I53" s="237"/>
      <c r="J53" s="231"/>
      <c r="K53" s="238"/>
      <c r="L53" s="232" t="s">
        <v>97</v>
      </c>
      <c r="M53" s="233"/>
    </row>
    <row r="54" spans="1:13" ht="15">
      <c r="A54" s="83" t="s">
        <v>22</v>
      </c>
      <c r="B54" s="221" t="s">
        <v>332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7" t="s">
        <v>360</v>
      </c>
      <c r="I54" s="17" t="s">
        <v>218</v>
      </c>
      <c r="J54" s="130">
        <v>11</v>
      </c>
      <c r="K54" s="80" t="s">
        <v>30</v>
      </c>
      <c r="L54" s="72"/>
      <c r="M54" t="s">
        <v>57</v>
      </c>
    </row>
    <row r="55" spans="1:13" ht="15">
      <c r="A55" s="27" t="s">
        <v>22</v>
      </c>
      <c r="B55" s="221" t="s">
        <v>385</v>
      </c>
      <c r="C55" s="58"/>
      <c r="D55" s="31">
        <v>1</v>
      </c>
      <c r="E55" s="59">
        <f t="shared" si="2"/>
        <v>1</v>
      </c>
      <c r="F55" s="25">
        <v>1</v>
      </c>
      <c r="G55" s="86">
        <f>SUM(E55-F55)</f>
        <v>0</v>
      </c>
      <c r="H55" s="247" t="s">
        <v>362</v>
      </c>
      <c r="I55" s="70" t="s">
        <v>290</v>
      </c>
      <c r="J55" s="81">
        <v>45</v>
      </c>
      <c r="K55" s="80" t="s">
        <v>132</v>
      </c>
      <c r="L55" s="50">
        <v>712</v>
      </c>
      <c r="M55" t="s">
        <v>57</v>
      </c>
    </row>
    <row r="56" spans="1:13" ht="15.75" thickBot="1">
      <c r="A56" s="74" t="s">
        <v>22</v>
      </c>
      <c r="B56" s="221" t="s">
        <v>386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7" t="s">
        <v>362</v>
      </c>
      <c r="I56" s="17" t="s">
        <v>291</v>
      </c>
      <c r="J56" s="139">
        <v>59</v>
      </c>
      <c r="K56" s="80" t="s">
        <v>333</v>
      </c>
      <c r="L56" s="69"/>
      <c r="M56" t="s">
        <v>57</v>
      </c>
    </row>
    <row r="57" spans="1:13" ht="5.25" customHeight="1" thickBot="1">
      <c r="A57" s="234"/>
      <c r="B57" s="236"/>
      <c r="C57" s="230" t="s">
        <v>97</v>
      </c>
      <c r="D57" s="230" t="s">
        <v>97</v>
      </c>
      <c r="E57" s="230" t="s">
        <v>97</v>
      </c>
      <c r="F57" s="231" t="s">
        <v>97</v>
      </c>
      <c r="G57" s="243" t="s">
        <v>97</v>
      </c>
      <c r="H57" s="248"/>
      <c r="I57" s="237"/>
      <c r="J57" s="231"/>
      <c r="K57" s="238"/>
      <c r="L57" s="232" t="s">
        <v>97</v>
      </c>
      <c r="M57" s="233"/>
    </row>
    <row r="58" spans="1:13" ht="12.75">
      <c r="A58" s="83" t="s">
        <v>23</v>
      </c>
      <c r="B58" t="s">
        <v>223</v>
      </c>
      <c r="C58" s="116">
        <v>8</v>
      </c>
      <c r="D58" s="84">
        <v>2</v>
      </c>
      <c r="E58" s="117">
        <f aca="true" t="shared" si="4" ref="E58:E68">SUM(C58:D58)</f>
        <v>10</v>
      </c>
      <c r="F58" s="141">
        <v>17</v>
      </c>
      <c r="G58" s="86">
        <f>SUM(E60+E59+E58-F58)</f>
        <v>2</v>
      </c>
      <c r="H58" s="247" t="s">
        <v>360</v>
      </c>
      <c r="I58" s="17" t="s">
        <v>222</v>
      </c>
      <c r="J58" s="130">
        <v>2</v>
      </c>
      <c r="K58" s="17" t="s">
        <v>230</v>
      </c>
      <c r="L58" s="72">
        <v>5276.2</v>
      </c>
      <c r="M58" t="s">
        <v>57</v>
      </c>
    </row>
    <row r="59" spans="1:13" ht="12.75">
      <c r="A59" s="27" t="s">
        <v>23</v>
      </c>
      <c r="B59" t="s">
        <v>219</v>
      </c>
      <c r="C59" s="26">
        <v>4</v>
      </c>
      <c r="D59" s="31">
        <v>2</v>
      </c>
      <c r="E59" s="59">
        <f t="shared" si="4"/>
        <v>6</v>
      </c>
      <c r="F59" s="42" t="s">
        <v>141</v>
      </c>
      <c r="G59" s="40" t="s">
        <v>236</v>
      </c>
      <c r="H59" s="247" t="s">
        <v>360</v>
      </c>
      <c r="I59" s="17" t="s">
        <v>222</v>
      </c>
      <c r="J59" s="81">
        <v>6</v>
      </c>
      <c r="K59" s="80" t="s">
        <v>231</v>
      </c>
      <c r="L59" s="50">
        <v>3541.31</v>
      </c>
      <c r="M59" t="s">
        <v>57</v>
      </c>
    </row>
    <row r="60" spans="1:13" ht="12.75">
      <c r="A60" s="27" t="s">
        <v>23</v>
      </c>
      <c r="B60" t="s">
        <v>220</v>
      </c>
      <c r="C60" s="26">
        <v>2</v>
      </c>
      <c r="D60" s="31">
        <v>1</v>
      </c>
      <c r="E60" s="59">
        <f t="shared" si="4"/>
        <v>3</v>
      </c>
      <c r="F60" s="42" t="s">
        <v>141</v>
      </c>
      <c r="G60" s="40" t="s">
        <v>236</v>
      </c>
      <c r="H60" s="247" t="s">
        <v>360</v>
      </c>
      <c r="I60" s="17" t="s">
        <v>222</v>
      </c>
      <c r="J60" s="81">
        <v>16</v>
      </c>
      <c r="K60" s="80" t="s">
        <v>232</v>
      </c>
      <c r="L60" s="50">
        <v>837.69</v>
      </c>
      <c r="M60" t="s">
        <v>57</v>
      </c>
    </row>
    <row r="61" spans="1:13" ht="12.75">
      <c r="A61" s="27" t="s">
        <v>23</v>
      </c>
      <c r="B61" t="s">
        <v>221</v>
      </c>
      <c r="C61" s="26">
        <v>1</v>
      </c>
      <c r="D61" s="31"/>
      <c r="E61" s="59">
        <f t="shared" si="4"/>
        <v>1</v>
      </c>
      <c r="F61" s="137">
        <v>1</v>
      </c>
      <c r="G61" s="40">
        <f>SUM(E61-F61)</f>
        <v>0</v>
      </c>
      <c r="H61" s="247" t="s">
        <v>361</v>
      </c>
      <c r="I61" s="17" t="s">
        <v>229</v>
      </c>
      <c r="J61" s="81">
        <v>25</v>
      </c>
      <c r="K61" s="80" t="s">
        <v>233</v>
      </c>
      <c r="L61" s="50">
        <v>2180.63</v>
      </c>
      <c r="M61" t="s">
        <v>57</v>
      </c>
    </row>
    <row r="62" spans="1:13" ht="12.75">
      <c r="A62" s="27" t="s">
        <v>23</v>
      </c>
      <c r="B62" t="s">
        <v>387</v>
      </c>
      <c r="C62" s="26"/>
      <c r="D62" s="31"/>
      <c r="E62" s="168">
        <f t="shared" si="4"/>
        <v>0</v>
      </c>
      <c r="F62" s="25">
        <v>1</v>
      </c>
      <c r="G62" s="40">
        <f>SUM(E62+E64-F62)</f>
        <v>-1</v>
      </c>
      <c r="H62" s="247" t="s">
        <v>362</v>
      </c>
      <c r="I62" s="17" t="s">
        <v>334</v>
      </c>
      <c r="J62" s="81">
        <v>26</v>
      </c>
      <c r="K62" s="17" t="s">
        <v>234</v>
      </c>
      <c r="L62" s="50"/>
      <c r="M62" t="s">
        <v>57</v>
      </c>
    </row>
    <row r="63" spans="1:13" ht="12.75">
      <c r="A63" s="27" t="s">
        <v>23</v>
      </c>
      <c r="B63" t="s">
        <v>388</v>
      </c>
      <c r="C63" s="140">
        <v>2</v>
      </c>
      <c r="D63" s="73"/>
      <c r="E63" s="168">
        <f t="shared" si="4"/>
        <v>2</v>
      </c>
      <c r="F63" s="25">
        <v>2</v>
      </c>
      <c r="G63" s="40">
        <f>SUM(E68+E63-F63)</f>
        <v>0</v>
      </c>
      <c r="H63" s="247" t="s">
        <v>362</v>
      </c>
      <c r="I63" s="17" t="s">
        <v>336</v>
      </c>
      <c r="J63" s="139">
        <v>28</v>
      </c>
      <c r="K63" s="17" t="s">
        <v>335</v>
      </c>
      <c r="L63" s="69">
        <v>13215.37</v>
      </c>
      <c r="M63" t="s">
        <v>57</v>
      </c>
    </row>
    <row r="64" spans="1:13" ht="12.75">
      <c r="A64" s="74" t="s">
        <v>23</v>
      </c>
      <c r="B64" t="s">
        <v>389</v>
      </c>
      <c r="C64" s="140"/>
      <c r="D64" s="73"/>
      <c r="E64" s="137">
        <f t="shared" si="4"/>
        <v>0</v>
      </c>
      <c r="F64" s="42" t="s">
        <v>141</v>
      </c>
      <c r="G64" s="40" t="s">
        <v>357</v>
      </c>
      <c r="H64" s="247" t="s">
        <v>362</v>
      </c>
      <c r="I64" s="17" t="s">
        <v>334</v>
      </c>
      <c r="J64" s="139">
        <v>27</v>
      </c>
      <c r="K64" s="80" t="s">
        <v>235</v>
      </c>
      <c r="L64" s="69"/>
      <c r="M64" t="s">
        <v>57</v>
      </c>
    </row>
    <row r="65" spans="1:13" ht="12.75">
      <c r="A65" s="74" t="s">
        <v>23</v>
      </c>
      <c r="B65" t="s">
        <v>390</v>
      </c>
      <c r="C65" s="59" t="s">
        <v>96</v>
      </c>
      <c r="D65" s="59" t="s">
        <v>96</v>
      </c>
      <c r="E65" s="59" t="s">
        <v>96</v>
      </c>
      <c r="F65" s="59" t="s">
        <v>96</v>
      </c>
      <c r="G65" s="168" t="s">
        <v>96</v>
      </c>
      <c r="H65" s="249" t="s">
        <v>362</v>
      </c>
      <c r="I65" s="17" t="s">
        <v>334</v>
      </c>
      <c r="J65" s="139">
        <v>27</v>
      </c>
      <c r="K65" s="80" t="s">
        <v>341</v>
      </c>
      <c r="L65" s="69"/>
      <c r="M65" t="s">
        <v>57</v>
      </c>
    </row>
    <row r="66" spans="1:13" s="28" customFormat="1" ht="12.75">
      <c r="A66" s="74" t="s">
        <v>23</v>
      </c>
      <c r="B66" t="s">
        <v>376</v>
      </c>
      <c r="C66" s="59" t="s">
        <v>96</v>
      </c>
      <c r="D66" s="59" t="s">
        <v>96</v>
      </c>
      <c r="E66" s="59" t="s">
        <v>96</v>
      </c>
      <c r="F66" s="59" t="s">
        <v>96</v>
      </c>
      <c r="G66" s="168" t="s">
        <v>96</v>
      </c>
      <c r="H66" s="249" t="s">
        <v>362</v>
      </c>
      <c r="I66" s="17" t="s">
        <v>334</v>
      </c>
      <c r="J66" s="139">
        <v>27</v>
      </c>
      <c r="K66" s="80" t="s">
        <v>249</v>
      </c>
      <c r="L66" s="69"/>
      <c r="M66" t="s">
        <v>57</v>
      </c>
    </row>
    <row r="67" spans="1:13" ht="12.75">
      <c r="A67" s="74" t="s">
        <v>23</v>
      </c>
      <c r="B67" t="s">
        <v>391</v>
      </c>
      <c r="C67" s="137" t="s">
        <v>96</v>
      </c>
      <c r="D67" s="137" t="s">
        <v>96</v>
      </c>
      <c r="E67" s="137" t="s">
        <v>96</v>
      </c>
      <c r="F67" s="59" t="s">
        <v>96</v>
      </c>
      <c r="G67" s="168" t="s">
        <v>96</v>
      </c>
      <c r="H67" s="249" t="s">
        <v>362</v>
      </c>
      <c r="I67" s="17" t="s">
        <v>334</v>
      </c>
      <c r="J67" s="139">
        <v>27</v>
      </c>
      <c r="K67" s="80" t="s">
        <v>250</v>
      </c>
      <c r="L67" s="69"/>
      <c r="M67" t="s">
        <v>57</v>
      </c>
    </row>
    <row r="68" spans="1:13" ht="12.75">
      <c r="A68" s="74" t="s">
        <v>23</v>
      </c>
      <c r="B68" t="s">
        <v>392</v>
      </c>
      <c r="C68" s="140"/>
      <c r="D68" s="73"/>
      <c r="E68" s="137">
        <f t="shared" si="4"/>
        <v>0</v>
      </c>
      <c r="F68" s="42" t="s">
        <v>141</v>
      </c>
      <c r="G68" s="40" t="s">
        <v>356</v>
      </c>
      <c r="H68" s="132" t="s">
        <v>362</v>
      </c>
      <c r="I68" s="17" t="s">
        <v>336</v>
      </c>
      <c r="J68" s="139">
        <v>29</v>
      </c>
      <c r="K68" s="80" t="s">
        <v>337</v>
      </c>
      <c r="L68" s="69"/>
      <c r="M68" t="s">
        <v>57</v>
      </c>
    </row>
    <row r="69" spans="1:13" ht="12.75">
      <c r="A69" s="74" t="s">
        <v>23</v>
      </c>
      <c r="B69" t="s">
        <v>393</v>
      </c>
      <c r="C69" s="59" t="s">
        <v>96</v>
      </c>
      <c r="D69" s="59" t="s">
        <v>96</v>
      </c>
      <c r="E69" s="59" t="s">
        <v>96</v>
      </c>
      <c r="F69" s="59" t="s">
        <v>96</v>
      </c>
      <c r="G69" s="168" t="s">
        <v>96</v>
      </c>
      <c r="H69" s="249" t="s">
        <v>362</v>
      </c>
      <c r="I69" s="17" t="s">
        <v>336</v>
      </c>
      <c r="J69" s="139">
        <v>29</v>
      </c>
      <c r="K69" s="80" t="s">
        <v>340</v>
      </c>
      <c r="L69" s="69"/>
      <c r="M69" t="s">
        <v>57</v>
      </c>
    </row>
    <row r="70" spans="1:13" ht="12.75">
      <c r="A70" s="74" t="s">
        <v>23</v>
      </c>
      <c r="B70" t="s">
        <v>394</v>
      </c>
      <c r="C70" s="59" t="s">
        <v>96</v>
      </c>
      <c r="D70" s="59" t="s">
        <v>96</v>
      </c>
      <c r="E70" s="59" t="s">
        <v>96</v>
      </c>
      <c r="F70" s="59" t="s">
        <v>96</v>
      </c>
      <c r="G70" s="168" t="s">
        <v>96</v>
      </c>
      <c r="H70" s="249" t="s">
        <v>362</v>
      </c>
      <c r="I70" s="17" t="s">
        <v>336</v>
      </c>
      <c r="J70" s="139">
        <v>29</v>
      </c>
      <c r="K70" s="80" t="s">
        <v>338</v>
      </c>
      <c r="L70" s="69"/>
      <c r="M70" t="s">
        <v>57</v>
      </c>
    </row>
    <row r="71" spans="1:13" ht="13.5" thickBot="1">
      <c r="A71" s="74" t="s">
        <v>23</v>
      </c>
      <c r="B71" t="s">
        <v>384</v>
      </c>
      <c r="C71" s="137" t="s">
        <v>96</v>
      </c>
      <c r="D71" s="137" t="s">
        <v>96</v>
      </c>
      <c r="E71" s="137" t="s">
        <v>96</v>
      </c>
      <c r="F71" s="137" t="s">
        <v>96</v>
      </c>
      <c r="G71" s="244" t="s">
        <v>96</v>
      </c>
      <c r="H71" s="249" t="s">
        <v>362</v>
      </c>
      <c r="I71" s="17" t="s">
        <v>336</v>
      </c>
      <c r="J71" s="139">
        <v>29</v>
      </c>
      <c r="K71" s="80" t="s">
        <v>339</v>
      </c>
      <c r="L71" s="69"/>
      <c r="M71" t="s">
        <v>57</v>
      </c>
    </row>
    <row r="72" spans="1:13" ht="5.25" customHeight="1" thickBot="1">
      <c r="A72" s="234"/>
      <c r="B72" s="235"/>
      <c r="C72" s="230" t="s">
        <v>97</v>
      </c>
      <c r="D72" s="240" t="s">
        <v>97</v>
      </c>
      <c r="E72" s="230" t="s">
        <v>97</v>
      </c>
      <c r="F72" s="231" t="s">
        <v>97</v>
      </c>
      <c r="G72" s="243" t="s">
        <v>97</v>
      </c>
      <c r="H72" s="248"/>
      <c r="I72" s="245"/>
      <c r="J72" s="231"/>
      <c r="K72" s="241"/>
      <c r="L72" s="232" t="s">
        <v>97</v>
      </c>
      <c r="M72" s="233"/>
    </row>
    <row r="73" spans="1:13" ht="12.75">
      <c r="A73" s="83" t="s">
        <v>49</v>
      </c>
      <c r="B73" t="s">
        <v>126</v>
      </c>
      <c r="C73" s="116">
        <v>1</v>
      </c>
      <c r="D73" s="84">
        <v>1</v>
      </c>
      <c r="E73" s="117">
        <f>SUM(C73:D73)</f>
        <v>2</v>
      </c>
      <c r="F73" s="141">
        <v>2</v>
      </c>
      <c r="G73" s="86">
        <f>SUM(E74+E73-F73)</f>
        <v>1</v>
      </c>
      <c r="H73" s="247" t="s">
        <v>362</v>
      </c>
      <c r="I73" s="17" t="s">
        <v>95</v>
      </c>
      <c r="J73" s="130">
        <v>70</v>
      </c>
      <c r="K73" s="17" t="s">
        <v>50</v>
      </c>
      <c r="L73" s="72">
        <v>1248.72</v>
      </c>
      <c r="M73" t="s">
        <v>57</v>
      </c>
    </row>
    <row r="74" spans="1:13" ht="12.75">
      <c r="A74" s="27" t="s">
        <v>114</v>
      </c>
      <c r="B74" t="s">
        <v>395</v>
      </c>
      <c r="C74" s="26"/>
      <c r="D74" s="31">
        <v>1</v>
      </c>
      <c r="E74" s="59">
        <f>SUM(C74:D74)</f>
        <v>1</v>
      </c>
      <c r="F74" s="42" t="s">
        <v>141</v>
      </c>
      <c r="G74" s="40" t="s">
        <v>145</v>
      </c>
      <c r="H74" s="247" t="s">
        <v>362</v>
      </c>
      <c r="I74" s="17" t="s">
        <v>95</v>
      </c>
      <c r="J74" s="81">
        <v>33</v>
      </c>
      <c r="K74" s="80" t="s">
        <v>83</v>
      </c>
      <c r="L74" s="50">
        <v>1322.1</v>
      </c>
      <c r="M74" t="s">
        <v>57</v>
      </c>
    </row>
    <row r="75" spans="1:13" ht="12.75">
      <c r="A75" s="27" t="s">
        <v>49</v>
      </c>
      <c r="B75" t="s">
        <v>210</v>
      </c>
      <c r="C75" s="59" t="s">
        <v>96</v>
      </c>
      <c r="D75" s="59" t="s">
        <v>96</v>
      </c>
      <c r="E75" s="59" t="s">
        <v>96</v>
      </c>
      <c r="F75" s="42" t="s">
        <v>141</v>
      </c>
      <c r="G75" s="40" t="s">
        <v>248</v>
      </c>
      <c r="H75" s="249" t="s">
        <v>362</v>
      </c>
      <c r="I75" s="17" t="s">
        <v>216</v>
      </c>
      <c r="J75" s="81">
        <v>33</v>
      </c>
      <c r="K75" s="80" t="s">
        <v>42</v>
      </c>
      <c r="L75" s="50"/>
      <c r="M75" t="s">
        <v>57</v>
      </c>
    </row>
    <row r="76" spans="1:13" ht="12.75">
      <c r="A76" s="27" t="s">
        <v>49</v>
      </c>
      <c r="B76" t="s">
        <v>211</v>
      </c>
      <c r="C76" s="59" t="s">
        <v>96</v>
      </c>
      <c r="D76" s="59" t="s">
        <v>96</v>
      </c>
      <c r="E76" s="59" t="s">
        <v>96</v>
      </c>
      <c r="F76" s="42" t="s">
        <v>141</v>
      </c>
      <c r="G76" s="40" t="s">
        <v>145</v>
      </c>
      <c r="H76" s="249" t="s">
        <v>362</v>
      </c>
      <c r="I76" s="17" t="s">
        <v>95</v>
      </c>
      <c r="J76" s="81">
        <v>33</v>
      </c>
      <c r="K76" s="80" t="s">
        <v>115</v>
      </c>
      <c r="L76" s="50"/>
      <c r="M76" t="s">
        <v>57</v>
      </c>
    </row>
    <row r="77" spans="1:13" ht="13.5" thickBot="1">
      <c r="A77" s="74" t="s">
        <v>49</v>
      </c>
      <c r="B77" t="s">
        <v>212</v>
      </c>
      <c r="C77" s="137" t="s">
        <v>96</v>
      </c>
      <c r="D77" s="137" t="s">
        <v>96</v>
      </c>
      <c r="E77" s="137" t="s">
        <v>96</v>
      </c>
      <c r="F77" s="138" t="s">
        <v>141</v>
      </c>
      <c r="G77" s="75" t="s">
        <v>145</v>
      </c>
      <c r="H77" s="249" t="s">
        <v>362</v>
      </c>
      <c r="I77" s="17" t="s">
        <v>95</v>
      </c>
      <c r="J77" s="139">
        <v>33</v>
      </c>
      <c r="K77" s="80" t="s">
        <v>116</v>
      </c>
      <c r="L77" s="69"/>
      <c r="M77" t="s">
        <v>57</v>
      </c>
    </row>
    <row r="78" spans="1:13" ht="5.25" customHeight="1" thickBot="1">
      <c r="A78" s="234"/>
      <c r="B78" s="235"/>
      <c r="C78" s="242" t="s">
        <v>97</v>
      </c>
      <c r="D78" s="242" t="s">
        <v>97</v>
      </c>
      <c r="E78" s="242" t="s">
        <v>97</v>
      </c>
      <c r="F78" s="231" t="s">
        <v>97</v>
      </c>
      <c r="G78" s="243" t="s">
        <v>97</v>
      </c>
      <c r="H78" s="248"/>
      <c r="I78" s="245"/>
      <c r="J78" s="231"/>
      <c r="K78" s="230"/>
      <c r="L78" s="232" t="s">
        <v>97</v>
      </c>
      <c r="M78" s="233"/>
    </row>
    <row r="79" spans="1:13" ht="13.5" thickBot="1">
      <c r="A79" s="83" t="s">
        <v>169</v>
      </c>
      <c r="B79" t="s">
        <v>170</v>
      </c>
      <c r="C79" s="116"/>
      <c r="D79" s="84"/>
      <c r="E79" s="117">
        <v>44</v>
      </c>
      <c r="F79" s="117">
        <v>44</v>
      </c>
      <c r="G79" s="86">
        <f>SUM(E79-F79)</f>
        <v>0</v>
      </c>
      <c r="H79" s="174" t="s">
        <v>362</v>
      </c>
      <c r="I79" s="17" t="s">
        <v>240</v>
      </c>
      <c r="J79" s="130">
        <v>87</v>
      </c>
      <c r="K79" s="80" t="s">
        <v>172</v>
      </c>
      <c r="L79" s="72">
        <v>30.83</v>
      </c>
      <c r="M79" t="s">
        <v>57</v>
      </c>
    </row>
    <row r="80" spans="1:13" ht="12.75">
      <c r="A80" s="17"/>
      <c r="C80" s="35">
        <f>SUM(C4:C79)</f>
        <v>148</v>
      </c>
      <c r="D80" s="35">
        <f>SUM(D4:D79)</f>
        <v>134</v>
      </c>
      <c r="E80" s="35">
        <f>SUM(E4:E79)</f>
        <v>326</v>
      </c>
      <c r="F80" s="35">
        <f>SUM(F4:F79)</f>
        <v>335</v>
      </c>
      <c r="G80" s="35">
        <f>SUM(G4+G5+G6+G7+G8+G9+G11+G14+G15+G16+G17+G18+G20+G21+G22+G23+G25+G30+G45+G46+G47+G48+G49+G50+G51+G52+G54+G55+G56+G58+G61+G62+G63+G73+G79)</f>
        <v>-9</v>
      </c>
      <c r="H80"/>
      <c r="K80" s="23" t="s">
        <v>98</v>
      </c>
      <c r="L80" s="15">
        <f>SUM(L4:L79)</f>
        <v>731729.9599999998</v>
      </c>
      <c r="M80" t="s">
        <v>57</v>
      </c>
    </row>
    <row r="81" spans="1:11" ht="12.75">
      <c r="A81" s="322"/>
      <c r="B81" s="323"/>
      <c r="H81"/>
      <c r="K81" s="1"/>
    </row>
    <row r="82" spans="1:12" ht="13.5" thickBot="1">
      <c r="A82" s="305">
        <v>40840</v>
      </c>
      <c r="B82" s="37" t="s">
        <v>638</v>
      </c>
      <c r="E82"/>
      <c r="F82" s="4"/>
      <c r="H82"/>
      <c r="I82" s="4"/>
      <c r="J82" s="4"/>
      <c r="K82" s="1"/>
      <c r="L82" s="4" t="s">
        <v>56</v>
      </c>
    </row>
    <row r="83" spans="1:13" ht="12.75">
      <c r="A83" s="303">
        <v>40918</v>
      </c>
      <c r="B83" s="38" t="s">
        <v>637</v>
      </c>
      <c r="D83" s="118"/>
      <c r="E83" s="223" t="s">
        <v>38</v>
      </c>
      <c r="F83" s="148">
        <f>SUM(F14+F18+F20+F21+F22+F23+F54+F58)</f>
        <v>95</v>
      </c>
      <c r="H83"/>
      <c r="I83" s="14"/>
      <c r="J83" s="14"/>
      <c r="K83" s="225" t="s">
        <v>38</v>
      </c>
      <c r="L83" s="154">
        <f>SUM(L14+L18+L19+L20+L21+L22+L23+L54+L58+L59+L60)</f>
        <v>73060.58</v>
      </c>
      <c r="M83" s="111" t="s">
        <v>57</v>
      </c>
    </row>
    <row r="84" spans="2:13" ht="12.75">
      <c r="B84" s="5" t="s">
        <v>358</v>
      </c>
      <c r="D84" s="121"/>
      <c r="E84" s="224" t="s">
        <v>39</v>
      </c>
      <c r="F84" s="149">
        <f>SUM(F15+F25+F61)</f>
        <v>19</v>
      </c>
      <c r="H84"/>
      <c r="I84" s="14"/>
      <c r="J84" s="14"/>
      <c r="K84" s="226" t="s">
        <v>39</v>
      </c>
      <c r="L84" s="155">
        <f>SUM(L15+L25+L26+L27+L28+L61)</f>
        <v>51393.759999999995</v>
      </c>
      <c r="M84" s="156" t="s">
        <v>57</v>
      </c>
    </row>
    <row r="85" spans="2:13" ht="13.5" thickBot="1">
      <c r="B85" s="13"/>
      <c r="D85" s="121"/>
      <c r="E85" s="224" t="s">
        <v>40</v>
      </c>
      <c r="F85" s="150">
        <f>SUM(F16+F17+F30+F45+F46+F47+F48+F49+F50+F51+F52+F55+F56+F62+F63+F73+F79)</f>
        <v>202</v>
      </c>
      <c r="I85" s="14"/>
      <c r="J85" s="14"/>
      <c r="K85" s="226" t="s">
        <v>40</v>
      </c>
      <c r="L85" s="155">
        <f>SUM(L16+L17+L30+L31+L32+L33+L34+L35+L36+L37+L38+L39+L40+L41+L42+L43+L45+L46+L47+L48+L49+L50+L51+L52+L55+L56+L62+L63+L64+L65+L66+L67+L68+L69+L70+L71+L73+L74+L75+L76+L77+L79)</f>
        <v>552102.8499999999</v>
      </c>
      <c r="M85" s="156" t="s">
        <v>57</v>
      </c>
    </row>
    <row r="86" spans="1:13" ht="13.5" thickBot="1">
      <c r="A86" s="195"/>
      <c r="B86" s="306" t="s">
        <v>257</v>
      </c>
      <c r="C86" s="70"/>
      <c r="D86" s="151"/>
      <c r="E86" s="152" t="s">
        <v>43</v>
      </c>
      <c r="F86" s="153">
        <f>SUM(F83:F85)</f>
        <v>316</v>
      </c>
      <c r="H86"/>
      <c r="I86" s="15"/>
      <c r="J86" s="15"/>
      <c r="K86" s="157" t="s">
        <v>43</v>
      </c>
      <c r="L86" s="158">
        <f>SUM(L83:L85)</f>
        <v>676557.1899999998</v>
      </c>
      <c r="M86" s="159" t="s">
        <v>57</v>
      </c>
    </row>
    <row r="87" spans="1:11" ht="12.75">
      <c r="A87" s="308" t="s">
        <v>251</v>
      </c>
      <c r="B87" s="309" t="s">
        <v>254</v>
      </c>
      <c r="C87" s="310">
        <f>SUM(F15+F16+F17+F25+F30+F45+F46+F47+F48+F49+F50+F51+F52+F55+F56+F79)</f>
        <v>215</v>
      </c>
      <c r="D87" s="17"/>
      <c r="F87" s="2"/>
      <c r="G87" s="2"/>
      <c r="H87"/>
      <c r="K87" s="1"/>
    </row>
    <row r="88" spans="1:11" ht="12.75">
      <c r="A88" s="311" t="s">
        <v>252</v>
      </c>
      <c r="B88" s="307" t="s">
        <v>253</v>
      </c>
      <c r="C88" s="312">
        <f>SUM(F14+F18+F20+F21+F22+F23+F54)</f>
        <v>78</v>
      </c>
      <c r="D88" s="17"/>
      <c r="F88" s="2"/>
      <c r="G88" s="2"/>
      <c r="H88"/>
      <c r="K88" s="1"/>
    </row>
    <row r="89" spans="1:11" ht="12.75">
      <c r="A89" s="311" t="s">
        <v>255</v>
      </c>
      <c r="B89" s="307" t="s">
        <v>256</v>
      </c>
      <c r="C89" s="312">
        <f>SUM(F58+F61+F62+F63)</f>
        <v>21</v>
      </c>
      <c r="D89" s="17"/>
      <c r="F89" s="3"/>
      <c r="G89" s="3"/>
      <c r="H89"/>
      <c r="K89" s="1"/>
    </row>
    <row r="90" spans="1:11" ht="13.5" thickBot="1">
      <c r="A90" s="313" t="s">
        <v>506</v>
      </c>
      <c r="B90" s="314" t="s">
        <v>507</v>
      </c>
      <c r="C90" s="315">
        <f>SUM(F4:F7)</f>
        <v>5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Ausgabe-IST's. - RSD B - Mai  2011</oddHeader>
    <oddFooter>&amp;R&amp;8&amp;U&amp;F&amp;A</oddFooter>
  </headerFooter>
  <ignoredErrors>
    <ignoredError sqref="C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2.8515625" style="8" customWidth="1"/>
    <col min="3" max="3" width="36.421875" style="8" bestFit="1" customWidth="1"/>
  </cols>
  <sheetData>
    <row r="1" spans="1:3" ht="12.75">
      <c r="A1" s="4" t="s">
        <v>71</v>
      </c>
      <c r="B1" s="4" t="s">
        <v>6</v>
      </c>
      <c r="C1" s="4" t="s">
        <v>70</v>
      </c>
    </row>
    <row r="2" spans="1:3" ht="12.75">
      <c r="A2" s="4" t="s">
        <v>72</v>
      </c>
      <c r="B2" s="16"/>
      <c r="C2" s="16"/>
    </row>
    <row r="3" ht="3.75" customHeight="1"/>
    <row r="4" spans="1:3" ht="12.75">
      <c r="A4" s="1" t="s">
        <v>524</v>
      </c>
      <c r="B4" t="s">
        <v>567</v>
      </c>
      <c r="C4" t="s">
        <v>483</v>
      </c>
    </row>
    <row r="5" spans="1:3" ht="12.75">
      <c r="A5" s="1" t="s">
        <v>524</v>
      </c>
      <c r="B5" t="s">
        <v>567</v>
      </c>
      <c r="C5" t="s">
        <v>519</v>
      </c>
    </row>
    <row r="6" spans="1:3" ht="12.75">
      <c r="A6" s="1" t="s">
        <v>524</v>
      </c>
      <c r="B6" t="s">
        <v>567</v>
      </c>
      <c r="C6" t="s">
        <v>519</v>
      </c>
    </row>
    <row r="7" spans="1:3" ht="12.75">
      <c r="A7" s="1" t="s">
        <v>524</v>
      </c>
      <c r="B7" t="s">
        <v>567</v>
      </c>
      <c r="C7" t="s">
        <v>598</v>
      </c>
    </row>
    <row r="8" spans="1:3" ht="12.75">
      <c r="A8" s="1" t="s">
        <v>524</v>
      </c>
      <c r="B8" t="s">
        <v>567</v>
      </c>
      <c r="C8" t="s">
        <v>598</v>
      </c>
    </row>
    <row r="9" spans="1:3" ht="12.75">
      <c r="A9" s="1" t="s">
        <v>524</v>
      </c>
      <c r="B9" t="s">
        <v>567</v>
      </c>
      <c r="C9" t="s">
        <v>598</v>
      </c>
    </row>
    <row r="10" spans="1:3" ht="12.75">
      <c r="A10" s="1" t="s">
        <v>524</v>
      </c>
      <c r="B10" t="s">
        <v>567</v>
      </c>
      <c r="C10" t="s">
        <v>598</v>
      </c>
    </row>
    <row r="11" spans="1:3" ht="12.75">
      <c r="A11" s="1" t="s">
        <v>526</v>
      </c>
      <c r="B11" t="s">
        <v>401</v>
      </c>
      <c r="C11" t="s">
        <v>509</v>
      </c>
    </row>
    <row r="12" spans="1:3" ht="12.75">
      <c r="A12" s="1" t="s">
        <v>526</v>
      </c>
      <c r="B12" t="s">
        <v>401</v>
      </c>
      <c r="C12" t="s">
        <v>509</v>
      </c>
    </row>
    <row r="13" spans="1:3" ht="12.75">
      <c r="A13" s="1" t="s">
        <v>526</v>
      </c>
      <c r="B13" t="s">
        <v>401</v>
      </c>
      <c r="C13" t="s">
        <v>509</v>
      </c>
    </row>
    <row r="14" spans="1:3" ht="12.75">
      <c r="A14" s="1" t="s">
        <v>526</v>
      </c>
      <c r="B14" t="s">
        <v>401</v>
      </c>
      <c r="C14" t="s">
        <v>509</v>
      </c>
    </row>
    <row r="15" spans="1:3" ht="12.75">
      <c r="A15" s="1" t="s">
        <v>526</v>
      </c>
      <c r="B15" t="s">
        <v>401</v>
      </c>
      <c r="C15" t="s">
        <v>468</v>
      </c>
    </row>
    <row r="16" spans="1:3" ht="12.75">
      <c r="A16" s="1">
        <v>19</v>
      </c>
      <c r="B16" t="s">
        <v>539</v>
      </c>
      <c r="C16" t="s">
        <v>519</v>
      </c>
    </row>
    <row r="17" spans="1:3" ht="12.75">
      <c r="A17" s="1">
        <v>19</v>
      </c>
      <c r="B17" t="s">
        <v>539</v>
      </c>
      <c r="C17" t="s">
        <v>519</v>
      </c>
    </row>
    <row r="18" spans="1:3" ht="12.75">
      <c r="A18" s="1">
        <v>19</v>
      </c>
      <c r="B18" t="s">
        <v>539</v>
      </c>
      <c r="C18" t="s">
        <v>519</v>
      </c>
    </row>
    <row r="19" spans="1:3" ht="12.75">
      <c r="A19" s="1">
        <v>19</v>
      </c>
      <c r="B19" t="s">
        <v>539</v>
      </c>
      <c r="C19" t="s">
        <v>519</v>
      </c>
    </row>
    <row r="20" spans="1:3" ht="12.75">
      <c r="A20" s="1">
        <v>19</v>
      </c>
      <c r="B20" t="s">
        <v>539</v>
      </c>
      <c r="C20" t="s">
        <v>519</v>
      </c>
    </row>
    <row r="21" spans="1:3" ht="12.75">
      <c r="A21" s="1">
        <v>19</v>
      </c>
      <c r="B21" t="s">
        <v>539</v>
      </c>
      <c r="C21" t="s">
        <v>519</v>
      </c>
    </row>
    <row r="22" spans="1:3" ht="12.75">
      <c r="A22" s="1">
        <v>19</v>
      </c>
      <c r="B22" t="s">
        <v>540</v>
      </c>
      <c r="C22" t="s">
        <v>582</v>
      </c>
    </row>
    <row r="23" spans="1:3" ht="12.75">
      <c r="A23" s="1">
        <v>19</v>
      </c>
      <c r="B23" t="s">
        <v>540</v>
      </c>
      <c r="C23" t="s">
        <v>519</v>
      </c>
    </row>
    <row r="24" spans="1:3" ht="12.75">
      <c r="A24" s="1">
        <v>20</v>
      </c>
      <c r="B24" t="s">
        <v>427</v>
      </c>
      <c r="C24" t="s">
        <v>583</v>
      </c>
    </row>
    <row r="25" spans="1:3" ht="12.75">
      <c r="A25" s="1" t="s">
        <v>528</v>
      </c>
      <c r="B25" t="s">
        <v>444</v>
      </c>
      <c r="C25" t="s">
        <v>446</v>
      </c>
    </row>
    <row r="26" spans="1:3" ht="12.75">
      <c r="A26" s="1" t="s">
        <v>528</v>
      </c>
      <c r="B26" t="s">
        <v>444</v>
      </c>
      <c r="C26" t="s">
        <v>510</v>
      </c>
    </row>
    <row r="27" spans="1:3" ht="12.75">
      <c r="A27" s="1" t="s">
        <v>528</v>
      </c>
      <c r="B27" t="s">
        <v>445</v>
      </c>
      <c r="C27" t="s">
        <v>446</v>
      </c>
    </row>
    <row r="28" spans="1:3" ht="12.75">
      <c r="A28" s="1" t="s">
        <v>528</v>
      </c>
      <c r="B28" t="s">
        <v>445</v>
      </c>
      <c r="C28" t="s">
        <v>446</v>
      </c>
    </row>
    <row r="29" spans="1:3" ht="12.75">
      <c r="A29" s="1" t="s">
        <v>528</v>
      </c>
      <c r="B29" t="s">
        <v>445</v>
      </c>
      <c r="C29" t="s">
        <v>446</v>
      </c>
    </row>
    <row r="30" spans="1:3" ht="12.75">
      <c r="A30" s="1" t="s">
        <v>528</v>
      </c>
      <c r="B30" t="s">
        <v>445</v>
      </c>
      <c r="C30" t="s">
        <v>446</v>
      </c>
    </row>
    <row r="31" spans="1:3" ht="12.75">
      <c r="A31" s="1" t="s">
        <v>440</v>
      </c>
      <c r="B31" t="s">
        <v>530</v>
      </c>
      <c r="C31" t="s">
        <v>484</v>
      </c>
    </row>
    <row r="32" spans="1:3" ht="12.75">
      <c r="A32" s="1" t="s">
        <v>440</v>
      </c>
      <c r="B32" t="s">
        <v>13</v>
      </c>
      <c r="C32" t="s">
        <v>573</v>
      </c>
    </row>
    <row r="33" spans="1:3" ht="12.75">
      <c r="A33" s="1" t="s">
        <v>440</v>
      </c>
      <c r="B33" t="s">
        <v>13</v>
      </c>
      <c r="C33" t="s">
        <v>574</v>
      </c>
    </row>
    <row r="34" spans="1:3" ht="12.75">
      <c r="A34" s="1" t="s">
        <v>440</v>
      </c>
      <c r="B34" t="s">
        <v>13</v>
      </c>
      <c r="C34" t="s">
        <v>574</v>
      </c>
    </row>
    <row r="35" spans="1:3" ht="12.75">
      <c r="A35" s="1" t="s">
        <v>440</v>
      </c>
      <c r="B35" t="s">
        <v>13</v>
      </c>
      <c r="C35" t="s">
        <v>574</v>
      </c>
    </row>
    <row r="36" spans="1:3" ht="12.75">
      <c r="A36" s="1" t="s">
        <v>440</v>
      </c>
      <c r="B36" t="s">
        <v>13</v>
      </c>
      <c r="C36" t="s">
        <v>599</v>
      </c>
    </row>
    <row r="37" spans="1:3" ht="12.75">
      <c r="A37" s="1" t="s">
        <v>440</v>
      </c>
      <c r="B37" t="s">
        <v>13</v>
      </c>
      <c r="C37" t="s">
        <v>570</v>
      </c>
    </row>
    <row r="38" spans="1:3" ht="12.75">
      <c r="A38" s="1" t="s">
        <v>440</v>
      </c>
      <c r="B38" t="s">
        <v>13</v>
      </c>
      <c r="C38" t="s">
        <v>570</v>
      </c>
    </row>
    <row r="39" spans="1:3" ht="12.75">
      <c r="A39" s="1" t="s">
        <v>440</v>
      </c>
      <c r="B39" t="s">
        <v>13</v>
      </c>
      <c r="C39" t="s">
        <v>601</v>
      </c>
    </row>
    <row r="40" spans="1:3" ht="12.75">
      <c r="A40" s="1" t="s">
        <v>440</v>
      </c>
      <c r="B40" t="s">
        <v>13</v>
      </c>
      <c r="C40" t="s">
        <v>462</v>
      </c>
    </row>
    <row r="41" spans="1:3" ht="12.75">
      <c r="A41" s="1" t="s">
        <v>440</v>
      </c>
      <c r="B41" t="s">
        <v>13</v>
      </c>
      <c r="C41" t="s">
        <v>571</v>
      </c>
    </row>
    <row r="42" spans="1:3" ht="12.75">
      <c r="A42" s="1" t="s">
        <v>440</v>
      </c>
      <c r="B42" t="s">
        <v>13</v>
      </c>
      <c r="C42" t="s">
        <v>485</v>
      </c>
    </row>
    <row r="43" spans="1:3" ht="12.75">
      <c r="A43" s="1" t="s">
        <v>440</v>
      </c>
      <c r="B43" t="s">
        <v>13</v>
      </c>
      <c r="C43" t="s">
        <v>600</v>
      </c>
    </row>
    <row r="44" spans="1:3" ht="12.75">
      <c r="A44" s="1" t="s">
        <v>440</v>
      </c>
      <c r="B44" t="s">
        <v>13</v>
      </c>
      <c r="C44" t="s">
        <v>568</v>
      </c>
    </row>
    <row r="45" spans="1:3" ht="12.75">
      <c r="A45" s="1" t="s">
        <v>440</v>
      </c>
      <c r="B45" t="s">
        <v>13</v>
      </c>
      <c r="C45" t="s">
        <v>532</v>
      </c>
    </row>
    <row r="46" spans="1:3" ht="12.75">
      <c r="A46" s="1" t="s">
        <v>440</v>
      </c>
      <c r="B46" t="s">
        <v>13</v>
      </c>
      <c r="C46" t="s">
        <v>532</v>
      </c>
    </row>
    <row r="47" spans="1:3" ht="12.75">
      <c r="A47" s="1" t="s">
        <v>440</v>
      </c>
      <c r="B47" t="s">
        <v>13</v>
      </c>
      <c r="C47" t="s">
        <v>513</v>
      </c>
    </row>
    <row r="48" spans="1:3" ht="12.75">
      <c r="A48" s="1">
        <v>29</v>
      </c>
      <c r="B48" t="s">
        <v>430</v>
      </c>
      <c r="C48" t="s">
        <v>542</v>
      </c>
    </row>
    <row r="49" spans="1:3" ht="12.75">
      <c r="A49" s="1">
        <v>29</v>
      </c>
      <c r="B49" t="s">
        <v>430</v>
      </c>
      <c r="C49" t="s">
        <v>542</v>
      </c>
    </row>
    <row r="50" spans="1:3" ht="12.75">
      <c r="A50" s="1">
        <v>29</v>
      </c>
      <c r="B50" t="s">
        <v>430</v>
      </c>
      <c r="C50" t="s">
        <v>508</v>
      </c>
    </row>
    <row r="51" spans="1:3" ht="12.75">
      <c r="A51" s="1">
        <v>30</v>
      </c>
      <c r="B51" t="s">
        <v>432</v>
      </c>
      <c r="C51" t="s">
        <v>509</v>
      </c>
    </row>
    <row r="52" spans="1:3" ht="12.75">
      <c r="A52" s="1">
        <v>30</v>
      </c>
      <c r="B52" t="s">
        <v>432</v>
      </c>
      <c r="C52" t="s">
        <v>509</v>
      </c>
    </row>
    <row r="53" spans="1:3" ht="12.75">
      <c r="A53" s="1">
        <v>30</v>
      </c>
      <c r="B53" t="s">
        <v>432</v>
      </c>
      <c r="C53" t="s">
        <v>509</v>
      </c>
    </row>
    <row r="54" spans="1:3" ht="12.75">
      <c r="A54" s="1">
        <v>30</v>
      </c>
      <c r="B54" t="s">
        <v>432</v>
      </c>
      <c r="C54" t="s">
        <v>509</v>
      </c>
    </row>
    <row r="55" spans="1:3" ht="12.75">
      <c r="A55" s="1">
        <v>30</v>
      </c>
      <c r="B55" t="s">
        <v>432</v>
      </c>
      <c r="C55" t="s">
        <v>509</v>
      </c>
    </row>
    <row r="56" spans="1:3" ht="12.75">
      <c r="A56" s="1">
        <v>30</v>
      </c>
      <c r="B56" t="s">
        <v>432</v>
      </c>
      <c r="C56" t="s">
        <v>584</v>
      </c>
    </row>
    <row r="57" spans="1:3" ht="12.75">
      <c r="A57" s="1">
        <v>30</v>
      </c>
      <c r="B57" t="s">
        <v>432</v>
      </c>
      <c r="C57" t="s">
        <v>434</v>
      </c>
    </row>
    <row r="58" spans="1:3" ht="12.75">
      <c r="A58" s="1">
        <v>30</v>
      </c>
      <c r="B58" t="s">
        <v>432</v>
      </c>
      <c r="C58" t="s">
        <v>434</v>
      </c>
    </row>
    <row r="59" spans="1:3" ht="12.75">
      <c r="A59" s="1">
        <v>30</v>
      </c>
      <c r="B59" t="s">
        <v>432</v>
      </c>
      <c r="C59" t="s">
        <v>510</v>
      </c>
    </row>
    <row r="60" spans="1:3" ht="12.75">
      <c r="A60" s="1">
        <v>30</v>
      </c>
      <c r="B60" t="s">
        <v>432</v>
      </c>
      <c r="C60" t="s">
        <v>510</v>
      </c>
    </row>
    <row r="61" spans="1:3" ht="12.75">
      <c r="A61" s="1">
        <v>30</v>
      </c>
      <c r="B61" t="s">
        <v>432</v>
      </c>
      <c r="C61" t="s">
        <v>511</v>
      </c>
    </row>
    <row r="62" spans="1:3" ht="12.75">
      <c r="A62" s="1">
        <v>30</v>
      </c>
      <c r="B62" t="s">
        <v>432</v>
      </c>
      <c r="C62" t="s">
        <v>436</v>
      </c>
    </row>
    <row r="63" spans="1:3" ht="12.75">
      <c r="A63" s="1">
        <v>31</v>
      </c>
      <c r="B63" t="s">
        <v>433</v>
      </c>
      <c r="C63" t="s">
        <v>548</v>
      </c>
    </row>
    <row r="64" spans="1:3" ht="12.75">
      <c r="A64" s="1">
        <v>31</v>
      </c>
      <c r="B64" t="s">
        <v>433</v>
      </c>
      <c r="C64" t="s">
        <v>509</v>
      </c>
    </row>
    <row r="65" spans="1:3" ht="12.75">
      <c r="A65" s="1">
        <v>31</v>
      </c>
      <c r="B65" t="s">
        <v>433</v>
      </c>
      <c r="C65" t="s">
        <v>509</v>
      </c>
    </row>
    <row r="66" spans="1:3" ht="12.75">
      <c r="A66" s="1">
        <v>31</v>
      </c>
      <c r="B66" t="s">
        <v>433</v>
      </c>
      <c r="C66" t="s">
        <v>509</v>
      </c>
    </row>
    <row r="67" spans="1:3" ht="12.75">
      <c r="A67" s="1">
        <v>31</v>
      </c>
      <c r="B67" t="s">
        <v>433</v>
      </c>
      <c r="C67" t="s">
        <v>509</v>
      </c>
    </row>
    <row r="68" spans="1:3" ht="12.75">
      <c r="A68" s="1">
        <v>31</v>
      </c>
      <c r="B68" t="s">
        <v>433</v>
      </c>
      <c r="C68" t="s">
        <v>509</v>
      </c>
    </row>
    <row r="69" spans="1:3" ht="12.75">
      <c r="A69" s="1">
        <v>31</v>
      </c>
      <c r="B69" t="s">
        <v>433</v>
      </c>
      <c r="C69" t="s">
        <v>509</v>
      </c>
    </row>
    <row r="70" spans="1:3" ht="12.75">
      <c r="A70" s="1">
        <v>31</v>
      </c>
      <c r="B70" t="s">
        <v>433</v>
      </c>
      <c r="C70" t="s">
        <v>509</v>
      </c>
    </row>
    <row r="71" spans="1:3" ht="12.75">
      <c r="A71" s="1">
        <v>31</v>
      </c>
      <c r="B71" t="s">
        <v>433</v>
      </c>
      <c r="C71" t="s">
        <v>509</v>
      </c>
    </row>
    <row r="72" spans="1:3" ht="12.75">
      <c r="A72" s="1">
        <v>31</v>
      </c>
      <c r="B72" t="s">
        <v>433</v>
      </c>
      <c r="C72" t="s">
        <v>509</v>
      </c>
    </row>
    <row r="73" spans="1:3" ht="12.75">
      <c r="A73" s="1">
        <v>31</v>
      </c>
      <c r="B73" t="s">
        <v>433</v>
      </c>
      <c r="C73" t="s">
        <v>509</v>
      </c>
    </row>
    <row r="74" spans="1:3" ht="12.75">
      <c r="A74" s="1">
        <v>31</v>
      </c>
      <c r="B74" t="s">
        <v>433</v>
      </c>
      <c r="C74" t="s">
        <v>509</v>
      </c>
    </row>
    <row r="75" spans="1:3" ht="12.75">
      <c r="A75" s="1">
        <v>31</v>
      </c>
      <c r="B75" t="s">
        <v>433</v>
      </c>
      <c r="C75" t="s">
        <v>509</v>
      </c>
    </row>
    <row r="76" spans="1:3" ht="12.75">
      <c r="A76" s="1">
        <v>31</v>
      </c>
      <c r="B76" t="s">
        <v>433</v>
      </c>
      <c r="C76" t="s">
        <v>509</v>
      </c>
    </row>
    <row r="77" spans="1:3" ht="12.75">
      <c r="A77" s="1">
        <v>31</v>
      </c>
      <c r="B77" t="s">
        <v>433</v>
      </c>
      <c r="C77" t="s">
        <v>509</v>
      </c>
    </row>
    <row r="78" spans="1:3" ht="12.75">
      <c r="A78" s="1">
        <v>31</v>
      </c>
      <c r="B78" t="s">
        <v>433</v>
      </c>
      <c r="C78" t="s">
        <v>509</v>
      </c>
    </row>
    <row r="79" spans="1:3" ht="12.75">
      <c r="A79" s="1">
        <v>31</v>
      </c>
      <c r="B79" t="s">
        <v>433</v>
      </c>
      <c r="C79" t="s">
        <v>509</v>
      </c>
    </row>
    <row r="80" spans="1:3" ht="12.75">
      <c r="A80" s="1">
        <v>31</v>
      </c>
      <c r="B80" t="s">
        <v>433</v>
      </c>
      <c r="C80" t="s">
        <v>509</v>
      </c>
    </row>
    <row r="81" spans="1:3" ht="12.75">
      <c r="A81" s="1">
        <v>31</v>
      </c>
      <c r="B81" t="s">
        <v>433</v>
      </c>
      <c r="C81" t="s">
        <v>509</v>
      </c>
    </row>
    <row r="82" spans="1:3" ht="12.75">
      <c r="A82" s="1">
        <v>31</v>
      </c>
      <c r="B82" t="s">
        <v>433</v>
      </c>
      <c r="C82" t="s">
        <v>509</v>
      </c>
    </row>
    <row r="83" spans="1:3" ht="12.75">
      <c r="A83" s="1">
        <v>31</v>
      </c>
      <c r="B83" t="s">
        <v>433</v>
      </c>
      <c r="C83" t="s">
        <v>509</v>
      </c>
    </row>
    <row r="84" spans="1:3" ht="12.75">
      <c r="A84" s="1">
        <v>31</v>
      </c>
      <c r="B84" t="s">
        <v>433</v>
      </c>
      <c r="C84" t="s">
        <v>509</v>
      </c>
    </row>
    <row r="85" spans="1:3" ht="12.75">
      <c r="A85" s="1">
        <v>31</v>
      </c>
      <c r="B85" t="s">
        <v>433</v>
      </c>
      <c r="C85" t="s">
        <v>509</v>
      </c>
    </row>
    <row r="86" spans="1:3" ht="12.75">
      <c r="A86" s="1">
        <v>31</v>
      </c>
      <c r="B86" t="s">
        <v>433</v>
      </c>
      <c r="C86" t="s">
        <v>509</v>
      </c>
    </row>
    <row r="87" spans="1:3" ht="12.75">
      <c r="A87" s="1">
        <v>31</v>
      </c>
      <c r="B87" t="s">
        <v>433</v>
      </c>
      <c r="C87" t="s">
        <v>509</v>
      </c>
    </row>
    <row r="88" spans="1:3" ht="12.75">
      <c r="A88" s="1">
        <v>31</v>
      </c>
      <c r="B88" t="s">
        <v>433</v>
      </c>
      <c r="C88" t="s">
        <v>509</v>
      </c>
    </row>
    <row r="89" spans="1:3" ht="12.75">
      <c r="A89" s="1">
        <v>31</v>
      </c>
      <c r="B89" t="s">
        <v>433</v>
      </c>
      <c r="C89" t="s">
        <v>509</v>
      </c>
    </row>
    <row r="90" spans="1:3" ht="12.75">
      <c r="A90" s="1">
        <v>31</v>
      </c>
      <c r="B90" t="s">
        <v>433</v>
      </c>
      <c r="C90" t="s">
        <v>509</v>
      </c>
    </row>
    <row r="91" spans="1:3" ht="12.75">
      <c r="A91" s="1">
        <v>31</v>
      </c>
      <c r="B91" t="s">
        <v>433</v>
      </c>
      <c r="C91" t="s">
        <v>509</v>
      </c>
    </row>
    <row r="92" spans="1:3" ht="12.75">
      <c r="A92" s="1">
        <v>31</v>
      </c>
      <c r="B92" t="s">
        <v>433</v>
      </c>
      <c r="C92" t="s">
        <v>509</v>
      </c>
    </row>
    <row r="93" spans="1:3" ht="12.75">
      <c r="A93" s="1">
        <v>31</v>
      </c>
      <c r="B93" t="s">
        <v>433</v>
      </c>
      <c r="C93" t="s">
        <v>509</v>
      </c>
    </row>
    <row r="94" spans="1:3" ht="12.75">
      <c r="A94" s="1">
        <v>31</v>
      </c>
      <c r="B94" t="s">
        <v>433</v>
      </c>
      <c r="C94" t="s">
        <v>426</v>
      </c>
    </row>
    <row r="95" spans="1:3" ht="12.75">
      <c r="A95" s="1">
        <v>31</v>
      </c>
      <c r="B95" t="s">
        <v>433</v>
      </c>
      <c r="C95" t="s">
        <v>469</v>
      </c>
    </row>
    <row r="96" spans="1:3" ht="12.75">
      <c r="A96" s="1">
        <v>31</v>
      </c>
      <c r="B96" t="s">
        <v>433</v>
      </c>
      <c r="C96" t="s">
        <v>434</v>
      </c>
    </row>
    <row r="97" spans="1:3" ht="12.75">
      <c r="A97" s="1">
        <v>31</v>
      </c>
      <c r="B97" t="s">
        <v>433</v>
      </c>
      <c r="C97" t="s">
        <v>434</v>
      </c>
    </row>
    <row r="98" spans="1:3" ht="12.75">
      <c r="A98" s="1">
        <v>31</v>
      </c>
      <c r="B98" t="s">
        <v>433</v>
      </c>
      <c r="C98" t="s">
        <v>434</v>
      </c>
    </row>
    <row r="99" spans="1:3" ht="12.75">
      <c r="A99" s="1">
        <v>31</v>
      </c>
      <c r="B99" t="s">
        <v>433</v>
      </c>
      <c r="C99" t="s">
        <v>434</v>
      </c>
    </row>
    <row r="100" spans="1:3" ht="12.75">
      <c r="A100" s="1">
        <v>31</v>
      </c>
      <c r="B100" t="s">
        <v>433</v>
      </c>
      <c r="C100" t="s">
        <v>434</v>
      </c>
    </row>
    <row r="101" spans="1:3" ht="12.75">
      <c r="A101" s="1">
        <v>31</v>
      </c>
      <c r="B101" t="s">
        <v>433</v>
      </c>
      <c r="C101" t="s">
        <v>434</v>
      </c>
    </row>
    <row r="102" spans="1:3" ht="12.75">
      <c r="A102" s="1">
        <v>31</v>
      </c>
      <c r="B102" t="s">
        <v>433</v>
      </c>
      <c r="C102" t="s">
        <v>511</v>
      </c>
    </row>
    <row r="103" spans="1:3" ht="12.75">
      <c r="A103" s="1">
        <v>32</v>
      </c>
      <c r="B103" t="s">
        <v>435</v>
      </c>
      <c r="C103" t="s">
        <v>471</v>
      </c>
    </row>
    <row r="104" spans="1:3" ht="12.75">
      <c r="A104" s="1">
        <v>32</v>
      </c>
      <c r="B104" t="s">
        <v>435</v>
      </c>
      <c r="C104" t="s">
        <v>446</v>
      </c>
    </row>
    <row r="105" spans="1:3" ht="12.75">
      <c r="A105" s="1">
        <v>32</v>
      </c>
      <c r="B105" t="s">
        <v>435</v>
      </c>
      <c r="C105" t="s">
        <v>510</v>
      </c>
    </row>
    <row r="106" spans="1:3" ht="12.75">
      <c r="A106" s="1">
        <v>32</v>
      </c>
      <c r="B106" t="s">
        <v>435</v>
      </c>
      <c r="C106" t="s">
        <v>450</v>
      </c>
    </row>
    <row r="107" spans="1:3" ht="12.75">
      <c r="A107" s="1">
        <v>32</v>
      </c>
      <c r="B107" t="s">
        <v>435</v>
      </c>
      <c r="C107" t="s">
        <v>450</v>
      </c>
    </row>
    <row r="108" spans="1:3" ht="12.75">
      <c r="A108" s="1">
        <v>32</v>
      </c>
      <c r="B108" t="s">
        <v>435</v>
      </c>
      <c r="C108" t="s">
        <v>450</v>
      </c>
    </row>
    <row r="109" spans="1:3" ht="12.75">
      <c r="A109" s="1">
        <v>32</v>
      </c>
      <c r="B109" t="s">
        <v>435</v>
      </c>
      <c r="C109" t="s">
        <v>436</v>
      </c>
    </row>
    <row r="110" spans="1:3" ht="12.75">
      <c r="A110" s="1">
        <v>32</v>
      </c>
      <c r="B110" t="s">
        <v>435</v>
      </c>
      <c r="C110" t="s">
        <v>436</v>
      </c>
    </row>
    <row r="111" spans="1:3" ht="12.75">
      <c r="A111" s="1">
        <v>32</v>
      </c>
      <c r="B111" t="s">
        <v>435</v>
      </c>
      <c r="C111" t="s">
        <v>436</v>
      </c>
    </row>
    <row r="112" spans="1:3" ht="12.75">
      <c r="A112" s="1">
        <v>32</v>
      </c>
      <c r="B112" t="s">
        <v>435</v>
      </c>
      <c r="C112" t="s">
        <v>436</v>
      </c>
    </row>
    <row r="113" spans="1:3" ht="12.75">
      <c r="A113" s="1">
        <v>32</v>
      </c>
      <c r="B113" t="s">
        <v>435</v>
      </c>
      <c r="C113" t="s">
        <v>436</v>
      </c>
    </row>
    <row r="114" spans="1:3" ht="12.75">
      <c r="A114" s="1">
        <v>32</v>
      </c>
      <c r="B114" t="s">
        <v>435</v>
      </c>
      <c r="C114" t="s">
        <v>436</v>
      </c>
    </row>
    <row r="115" spans="1:3" ht="12.75">
      <c r="A115" s="1">
        <v>32</v>
      </c>
      <c r="B115" t="s">
        <v>435</v>
      </c>
      <c r="C115" t="s">
        <v>436</v>
      </c>
    </row>
    <row r="116" spans="1:3" ht="12.75">
      <c r="A116" s="1">
        <v>32</v>
      </c>
      <c r="B116" t="s">
        <v>435</v>
      </c>
      <c r="C116" t="s">
        <v>436</v>
      </c>
    </row>
    <row r="117" spans="1:3" ht="12.75">
      <c r="A117" s="1">
        <v>33</v>
      </c>
      <c r="B117" t="s">
        <v>549</v>
      </c>
      <c r="C117" t="s">
        <v>639</v>
      </c>
    </row>
    <row r="118" spans="1:3" ht="12.75">
      <c r="A118" s="1">
        <v>33</v>
      </c>
      <c r="B118" t="s">
        <v>550</v>
      </c>
      <c r="C118" t="s">
        <v>639</v>
      </c>
    </row>
    <row r="119" spans="1:3" ht="12.75">
      <c r="A119" s="1">
        <v>33</v>
      </c>
      <c r="B119" t="s">
        <v>515</v>
      </c>
      <c r="C119" t="s">
        <v>639</v>
      </c>
    </row>
    <row r="120" spans="1:3" ht="12.75">
      <c r="A120" s="1">
        <v>33</v>
      </c>
      <c r="B120" t="s">
        <v>515</v>
      </c>
      <c r="C120" t="s">
        <v>639</v>
      </c>
    </row>
    <row r="121" spans="1:3" ht="12.75">
      <c r="A121" s="1">
        <v>33</v>
      </c>
      <c r="B121" t="s">
        <v>515</v>
      </c>
      <c r="C121" t="s">
        <v>639</v>
      </c>
    </row>
    <row r="122" spans="1:3" ht="12.75">
      <c r="A122" s="1">
        <v>33</v>
      </c>
      <c r="B122" t="s">
        <v>515</v>
      </c>
      <c r="C122" t="s">
        <v>639</v>
      </c>
    </row>
    <row r="123" spans="1:3" ht="12.75">
      <c r="A123" s="1">
        <v>33</v>
      </c>
      <c r="B123" t="s">
        <v>515</v>
      </c>
      <c r="C123" t="s">
        <v>639</v>
      </c>
    </row>
    <row r="124" spans="1:3" ht="12.75">
      <c r="A124" s="1">
        <v>33</v>
      </c>
      <c r="B124" t="s">
        <v>515</v>
      </c>
      <c r="C124" t="s">
        <v>639</v>
      </c>
    </row>
    <row r="125" spans="1:3" ht="12.75">
      <c r="A125" s="1">
        <v>33</v>
      </c>
      <c r="B125" t="s">
        <v>515</v>
      </c>
      <c r="C125" t="s">
        <v>639</v>
      </c>
    </row>
    <row r="126" spans="1:3" ht="12.75">
      <c r="A126" s="1">
        <v>33</v>
      </c>
      <c r="B126" t="s">
        <v>515</v>
      </c>
      <c r="C126" t="s">
        <v>639</v>
      </c>
    </row>
    <row r="127" spans="1:3" ht="12.75">
      <c r="A127" s="1">
        <v>33</v>
      </c>
      <c r="B127" t="s">
        <v>515</v>
      </c>
      <c r="C127" t="s">
        <v>639</v>
      </c>
    </row>
    <row r="128" spans="1:3" ht="12.75">
      <c r="A128" s="1">
        <v>33</v>
      </c>
      <c r="B128" t="s">
        <v>515</v>
      </c>
      <c r="C128" t="s">
        <v>639</v>
      </c>
    </row>
    <row r="129" spans="1:3" ht="12.75">
      <c r="A129" s="1">
        <v>33</v>
      </c>
      <c r="B129" t="s">
        <v>515</v>
      </c>
      <c r="C129" t="s">
        <v>639</v>
      </c>
    </row>
    <row r="130" spans="1:3" ht="12.75">
      <c r="A130" s="1">
        <v>33</v>
      </c>
      <c r="B130" t="s">
        <v>585</v>
      </c>
      <c r="C130" t="s">
        <v>639</v>
      </c>
    </row>
    <row r="131" spans="1:3" ht="12.75">
      <c r="A131" s="1">
        <v>33</v>
      </c>
      <c r="B131" t="s">
        <v>585</v>
      </c>
      <c r="C131" t="s">
        <v>639</v>
      </c>
    </row>
    <row r="132" spans="1:3" ht="12.75">
      <c r="A132" s="1">
        <v>33</v>
      </c>
      <c r="B132" t="s">
        <v>585</v>
      </c>
      <c r="C132" t="s">
        <v>639</v>
      </c>
    </row>
    <row r="133" spans="1:3" ht="12.75">
      <c r="A133" s="1">
        <v>33</v>
      </c>
      <c r="B133" t="s">
        <v>517</v>
      </c>
      <c r="C133" t="s">
        <v>639</v>
      </c>
    </row>
    <row r="134" spans="1:3" ht="12.75">
      <c r="A134" s="1">
        <v>33</v>
      </c>
      <c r="B134" t="s">
        <v>517</v>
      </c>
      <c r="C134" t="s">
        <v>639</v>
      </c>
    </row>
    <row r="135" spans="1:3" ht="12.75">
      <c r="A135" s="1">
        <v>33</v>
      </c>
      <c r="B135" t="s">
        <v>517</v>
      </c>
      <c r="C135" t="s">
        <v>639</v>
      </c>
    </row>
    <row r="136" spans="1:3" ht="12.75">
      <c r="A136" s="1">
        <v>33</v>
      </c>
      <c r="B136" t="s">
        <v>517</v>
      </c>
      <c r="C136" t="s">
        <v>639</v>
      </c>
    </row>
    <row r="137" spans="1:3" ht="12.75">
      <c r="A137" s="1">
        <v>33</v>
      </c>
      <c r="B137" t="s">
        <v>517</v>
      </c>
      <c r="C137" t="s">
        <v>639</v>
      </c>
    </row>
    <row r="138" spans="1:3" ht="12.75">
      <c r="A138" s="1">
        <v>33</v>
      </c>
      <c r="B138" t="s">
        <v>517</v>
      </c>
      <c r="C138" t="s">
        <v>639</v>
      </c>
    </row>
    <row r="139" spans="1:3" ht="12.75">
      <c r="A139" s="1">
        <v>33</v>
      </c>
      <c r="B139" t="s">
        <v>517</v>
      </c>
      <c r="C139" t="s">
        <v>639</v>
      </c>
    </row>
    <row r="140" spans="1:3" ht="12.75">
      <c r="A140" s="1">
        <v>33</v>
      </c>
      <c r="B140" t="s">
        <v>517</v>
      </c>
      <c r="C140" t="s">
        <v>639</v>
      </c>
    </row>
    <row r="141" spans="1:3" ht="12.75">
      <c r="A141" s="1">
        <v>33</v>
      </c>
      <c r="B141" t="s">
        <v>517</v>
      </c>
      <c r="C141" t="s">
        <v>639</v>
      </c>
    </row>
    <row r="142" spans="1:3" ht="12.75">
      <c r="A142" s="1">
        <v>33</v>
      </c>
      <c r="B142" t="s">
        <v>517</v>
      </c>
      <c r="C142" t="s">
        <v>639</v>
      </c>
    </row>
    <row r="143" spans="1:3" ht="12.75">
      <c r="A143" s="1">
        <v>33</v>
      </c>
      <c r="B143" t="s">
        <v>517</v>
      </c>
      <c r="C143" t="s">
        <v>639</v>
      </c>
    </row>
    <row r="144" spans="1:3" ht="12.75">
      <c r="A144" s="1">
        <v>33</v>
      </c>
      <c r="B144" t="s">
        <v>517</v>
      </c>
      <c r="C144" t="s">
        <v>639</v>
      </c>
    </row>
    <row r="145" spans="1:3" ht="12.75">
      <c r="A145" s="1">
        <v>33</v>
      </c>
      <c r="B145" t="s">
        <v>517</v>
      </c>
      <c r="C145" t="s">
        <v>639</v>
      </c>
    </row>
    <row r="146" spans="1:3" ht="12.75">
      <c r="A146" s="1">
        <v>34</v>
      </c>
      <c r="B146" t="s">
        <v>551</v>
      </c>
      <c r="C146" t="s">
        <v>512</v>
      </c>
    </row>
    <row r="147" spans="1:3" ht="12.75">
      <c r="A147" s="1">
        <v>34</v>
      </c>
      <c r="B147" t="s">
        <v>518</v>
      </c>
      <c r="C147" t="s">
        <v>560</v>
      </c>
    </row>
    <row r="148" spans="1:3" ht="12.75">
      <c r="A148" s="1">
        <v>34</v>
      </c>
      <c r="B148" t="s">
        <v>518</v>
      </c>
      <c r="C148" t="s">
        <v>519</v>
      </c>
    </row>
    <row r="149" spans="1:3" ht="12.75">
      <c r="A149" s="1">
        <v>34</v>
      </c>
      <c r="B149" t="s">
        <v>518</v>
      </c>
      <c r="C149" t="s">
        <v>476</v>
      </c>
    </row>
    <row r="150" spans="1:3" ht="12.75">
      <c r="A150" s="1">
        <v>34</v>
      </c>
      <c r="B150" t="s">
        <v>518</v>
      </c>
      <c r="C150" t="s">
        <v>527</v>
      </c>
    </row>
    <row r="151" spans="1:3" ht="12.75">
      <c r="A151" s="1">
        <v>34</v>
      </c>
      <c r="B151" t="s">
        <v>518</v>
      </c>
      <c r="C151" t="s">
        <v>552</v>
      </c>
    </row>
    <row r="152" spans="1:3" ht="12.75">
      <c r="A152" s="1">
        <v>34</v>
      </c>
      <c r="B152" t="s">
        <v>518</v>
      </c>
      <c r="C152" t="s">
        <v>586</v>
      </c>
    </row>
    <row r="153" spans="1:3" ht="12.75">
      <c r="A153" s="1">
        <v>34</v>
      </c>
      <c r="B153" t="s">
        <v>518</v>
      </c>
      <c r="C153" t="s">
        <v>586</v>
      </c>
    </row>
    <row r="154" spans="1:3" ht="12.75">
      <c r="A154" s="1">
        <v>34</v>
      </c>
      <c r="B154" t="s">
        <v>518</v>
      </c>
      <c r="C154" t="s">
        <v>510</v>
      </c>
    </row>
    <row r="155" spans="1:3" ht="12.75">
      <c r="A155" s="1">
        <v>34</v>
      </c>
      <c r="B155" t="s">
        <v>518</v>
      </c>
      <c r="C155" t="s">
        <v>510</v>
      </c>
    </row>
    <row r="156" spans="1:3" ht="12.75">
      <c r="A156" s="1">
        <v>34</v>
      </c>
      <c r="B156" t="s">
        <v>518</v>
      </c>
      <c r="C156" t="s">
        <v>510</v>
      </c>
    </row>
    <row r="157" spans="1:3" ht="12.75">
      <c r="A157" s="1">
        <v>34</v>
      </c>
      <c r="B157" t="s">
        <v>520</v>
      </c>
      <c r="C157" s="1" t="s">
        <v>581</v>
      </c>
    </row>
    <row r="158" spans="1:3" ht="12.75">
      <c r="A158" s="1">
        <v>34</v>
      </c>
      <c r="B158" t="s">
        <v>520</v>
      </c>
      <c r="C158" s="1" t="s">
        <v>581</v>
      </c>
    </row>
    <row r="159" spans="1:3" ht="12.75">
      <c r="A159" s="1">
        <v>34</v>
      </c>
      <c r="B159" t="s">
        <v>520</v>
      </c>
      <c r="C159" s="1" t="s">
        <v>581</v>
      </c>
    </row>
    <row r="160" spans="1:3" ht="12.75">
      <c r="A160" s="1">
        <v>34</v>
      </c>
      <c r="B160" t="s">
        <v>520</v>
      </c>
      <c r="C160" s="1" t="s">
        <v>581</v>
      </c>
    </row>
    <row r="161" spans="1:3" ht="12.75">
      <c r="A161" s="1">
        <v>34</v>
      </c>
      <c r="B161" t="s">
        <v>520</v>
      </c>
      <c r="C161" t="s">
        <v>472</v>
      </c>
    </row>
    <row r="162" spans="1:3" ht="12.75">
      <c r="A162" s="1">
        <v>34</v>
      </c>
      <c r="B162" t="s">
        <v>520</v>
      </c>
      <c r="C162" t="s">
        <v>472</v>
      </c>
    </row>
    <row r="163" spans="1:3" ht="12.75">
      <c r="A163" s="1">
        <v>34</v>
      </c>
      <c r="B163" t="s">
        <v>520</v>
      </c>
      <c r="C163" t="s">
        <v>473</v>
      </c>
    </row>
    <row r="164" spans="1:3" ht="12.75">
      <c r="A164" s="1">
        <v>34</v>
      </c>
      <c r="B164" t="s">
        <v>520</v>
      </c>
      <c r="C164" t="s">
        <v>519</v>
      </c>
    </row>
    <row r="165" spans="1:3" ht="12.75">
      <c r="A165" s="1">
        <v>34</v>
      </c>
      <c r="B165" t="s">
        <v>520</v>
      </c>
      <c r="C165" t="s">
        <v>519</v>
      </c>
    </row>
    <row r="166" spans="1:3" ht="12.75">
      <c r="A166" s="1">
        <v>34</v>
      </c>
      <c r="B166" t="s">
        <v>520</v>
      </c>
      <c r="C166" t="s">
        <v>512</v>
      </c>
    </row>
    <row r="167" spans="1:3" ht="12.75">
      <c r="A167" s="1">
        <v>34</v>
      </c>
      <c r="B167" t="s">
        <v>520</v>
      </c>
      <c r="C167" t="s">
        <v>588</v>
      </c>
    </row>
    <row r="168" spans="1:3" ht="12.75">
      <c r="A168" s="1">
        <v>34</v>
      </c>
      <c r="B168" t="s">
        <v>520</v>
      </c>
      <c r="C168" t="s">
        <v>587</v>
      </c>
    </row>
    <row r="169" spans="1:3" ht="12.75">
      <c r="A169" s="1">
        <v>34</v>
      </c>
      <c r="B169" t="s">
        <v>520</v>
      </c>
      <c r="C169" t="s">
        <v>589</v>
      </c>
    </row>
    <row r="170" spans="1:3" ht="12.75">
      <c r="A170" s="1">
        <v>34</v>
      </c>
      <c r="B170" t="s">
        <v>520</v>
      </c>
      <c r="C170" t="s">
        <v>478</v>
      </c>
    </row>
    <row r="171" spans="1:3" ht="12.75">
      <c r="A171" s="1">
        <v>34</v>
      </c>
      <c r="B171" t="s">
        <v>520</v>
      </c>
      <c r="C171" t="s">
        <v>446</v>
      </c>
    </row>
    <row r="172" spans="1:3" ht="12.75">
      <c r="A172" s="1">
        <v>34</v>
      </c>
      <c r="B172" t="s">
        <v>520</v>
      </c>
      <c r="C172" t="s">
        <v>446</v>
      </c>
    </row>
    <row r="173" spans="1:3" ht="12.75">
      <c r="A173" s="1">
        <v>34</v>
      </c>
      <c r="B173" t="s">
        <v>520</v>
      </c>
      <c r="C173" t="s">
        <v>446</v>
      </c>
    </row>
    <row r="174" spans="1:3" ht="12.75">
      <c r="A174" s="1">
        <v>34</v>
      </c>
      <c r="B174" t="s">
        <v>520</v>
      </c>
      <c r="C174" t="s">
        <v>510</v>
      </c>
    </row>
    <row r="175" spans="1:3" ht="12.75">
      <c r="A175" s="1">
        <v>34</v>
      </c>
      <c r="B175" t="s">
        <v>520</v>
      </c>
      <c r="C175" t="s">
        <v>510</v>
      </c>
    </row>
    <row r="176" spans="1:3" ht="12.75">
      <c r="A176" s="1">
        <v>34</v>
      </c>
      <c r="B176" t="s">
        <v>520</v>
      </c>
      <c r="C176" t="s">
        <v>510</v>
      </c>
    </row>
    <row r="177" spans="1:3" ht="12.75">
      <c r="A177" s="1">
        <v>34</v>
      </c>
      <c r="B177" t="s">
        <v>520</v>
      </c>
      <c r="C177" t="s">
        <v>510</v>
      </c>
    </row>
    <row r="178" spans="1:3" ht="12.75">
      <c r="A178" s="1">
        <v>34</v>
      </c>
      <c r="B178" t="s">
        <v>520</v>
      </c>
      <c r="C178" t="s">
        <v>510</v>
      </c>
    </row>
    <row r="179" spans="1:3" ht="12.75">
      <c r="A179" s="1">
        <v>34</v>
      </c>
      <c r="B179" t="s">
        <v>520</v>
      </c>
      <c r="C179" t="s">
        <v>479</v>
      </c>
    </row>
    <row r="180" spans="1:3" ht="12.75">
      <c r="A180" s="1">
        <v>34</v>
      </c>
      <c r="B180" t="s">
        <v>521</v>
      </c>
      <c r="C180" s="1" t="s">
        <v>581</v>
      </c>
    </row>
    <row r="181" spans="1:3" ht="12.75">
      <c r="A181" s="1">
        <v>34</v>
      </c>
      <c r="B181" t="s">
        <v>521</v>
      </c>
      <c r="C181" t="s">
        <v>474</v>
      </c>
    </row>
    <row r="182" spans="1:3" ht="12.75">
      <c r="A182" s="1">
        <v>34</v>
      </c>
      <c r="B182" t="s">
        <v>521</v>
      </c>
      <c r="C182" t="s">
        <v>592</v>
      </c>
    </row>
    <row r="183" spans="1:3" ht="12.75">
      <c r="A183" s="1">
        <v>34</v>
      </c>
      <c r="B183" t="s">
        <v>521</v>
      </c>
      <c r="C183" t="s">
        <v>519</v>
      </c>
    </row>
    <row r="184" spans="1:3" ht="12.75">
      <c r="A184" s="1">
        <v>34</v>
      </c>
      <c r="B184" t="s">
        <v>521</v>
      </c>
      <c r="C184" t="s">
        <v>519</v>
      </c>
    </row>
    <row r="185" spans="1:3" ht="12.75">
      <c r="A185" s="1">
        <v>34</v>
      </c>
      <c r="B185" t="s">
        <v>521</v>
      </c>
      <c r="C185" t="s">
        <v>519</v>
      </c>
    </row>
    <row r="186" spans="1:3" ht="12.75">
      <c r="A186" s="1">
        <v>34</v>
      </c>
      <c r="B186" t="s">
        <v>521</v>
      </c>
      <c r="C186" t="s">
        <v>519</v>
      </c>
    </row>
    <row r="187" spans="1:3" ht="12.75">
      <c r="A187" s="1">
        <v>34</v>
      </c>
      <c r="B187" t="s">
        <v>521</v>
      </c>
      <c r="C187" t="s">
        <v>512</v>
      </c>
    </row>
    <row r="188" spans="1:3" ht="12.75">
      <c r="A188" s="1">
        <v>34</v>
      </c>
      <c r="B188" t="s">
        <v>521</v>
      </c>
      <c r="C188" t="s">
        <v>451</v>
      </c>
    </row>
    <row r="189" spans="1:3" ht="12.75">
      <c r="A189" s="1">
        <v>34</v>
      </c>
      <c r="B189" t="s">
        <v>521</v>
      </c>
      <c r="C189" t="s">
        <v>451</v>
      </c>
    </row>
    <row r="190" spans="1:3" ht="12.75">
      <c r="A190" s="1">
        <v>34</v>
      </c>
      <c r="B190" t="s">
        <v>521</v>
      </c>
      <c r="C190" t="s">
        <v>451</v>
      </c>
    </row>
    <row r="191" spans="1:3" ht="12.75">
      <c r="A191" s="1">
        <v>34</v>
      </c>
      <c r="B191" t="s">
        <v>521</v>
      </c>
      <c r="C191" t="s">
        <v>475</v>
      </c>
    </row>
    <row r="192" spans="1:3" ht="12.75">
      <c r="A192" s="1">
        <v>34</v>
      </c>
      <c r="B192" t="s">
        <v>521</v>
      </c>
      <c r="C192" t="s">
        <v>476</v>
      </c>
    </row>
    <row r="193" spans="1:3" ht="12.75">
      <c r="A193" s="1">
        <v>34</v>
      </c>
      <c r="B193" t="s">
        <v>521</v>
      </c>
      <c r="C193" t="s">
        <v>476</v>
      </c>
    </row>
    <row r="194" spans="1:3" ht="12.75">
      <c r="A194" s="1">
        <v>34</v>
      </c>
      <c r="B194" t="s">
        <v>521</v>
      </c>
      <c r="C194" t="s">
        <v>476</v>
      </c>
    </row>
    <row r="195" spans="1:3" ht="12.75">
      <c r="A195" s="1">
        <v>34</v>
      </c>
      <c r="B195" t="s">
        <v>521</v>
      </c>
      <c r="C195" t="s">
        <v>476</v>
      </c>
    </row>
    <row r="196" spans="1:3" ht="12.75">
      <c r="A196" s="1">
        <v>34</v>
      </c>
      <c r="B196" t="s">
        <v>521</v>
      </c>
      <c r="C196" t="s">
        <v>476</v>
      </c>
    </row>
    <row r="197" spans="1:3" ht="12.75">
      <c r="A197" s="1">
        <v>34</v>
      </c>
      <c r="B197" t="s">
        <v>521</v>
      </c>
      <c r="C197" t="s">
        <v>476</v>
      </c>
    </row>
    <row r="198" spans="1:3" ht="12.75">
      <c r="A198" s="1">
        <v>34</v>
      </c>
      <c r="B198" t="s">
        <v>521</v>
      </c>
      <c r="C198" t="s">
        <v>477</v>
      </c>
    </row>
    <row r="199" spans="1:3" ht="12.75">
      <c r="A199" s="1">
        <v>34</v>
      </c>
      <c r="B199" t="s">
        <v>521</v>
      </c>
      <c r="C199" t="s">
        <v>477</v>
      </c>
    </row>
    <row r="200" spans="1:3" ht="12.75">
      <c r="A200" s="1">
        <v>34</v>
      </c>
      <c r="B200" t="s">
        <v>521</v>
      </c>
      <c r="C200" t="s">
        <v>477</v>
      </c>
    </row>
    <row r="201" spans="1:3" ht="12.75">
      <c r="A201" s="1">
        <v>34</v>
      </c>
      <c r="B201" t="s">
        <v>521</v>
      </c>
      <c r="C201" t="s">
        <v>545</v>
      </c>
    </row>
    <row r="202" spans="1:3" ht="12.75">
      <c r="A202" s="1">
        <v>34</v>
      </c>
      <c r="B202" t="s">
        <v>521</v>
      </c>
      <c r="C202" t="s">
        <v>552</v>
      </c>
    </row>
    <row r="203" spans="1:3" ht="12.75">
      <c r="A203" s="1">
        <v>34</v>
      </c>
      <c r="B203" t="s">
        <v>521</v>
      </c>
      <c r="C203" t="s">
        <v>510</v>
      </c>
    </row>
    <row r="204" spans="1:3" ht="12.75">
      <c r="A204" s="1">
        <v>34</v>
      </c>
      <c r="B204" t="s">
        <v>521</v>
      </c>
      <c r="C204" t="s">
        <v>510</v>
      </c>
    </row>
    <row r="205" spans="1:3" ht="12.75">
      <c r="A205" s="1">
        <v>34</v>
      </c>
      <c r="B205" t="s">
        <v>521</v>
      </c>
      <c r="C205" t="s">
        <v>510</v>
      </c>
    </row>
    <row r="206" spans="1:3" ht="12.75">
      <c r="A206" s="1">
        <v>34</v>
      </c>
      <c r="B206" t="s">
        <v>521</v>
      </c>
      <c r="C206" t="s">
        <v>510</v>
      </c>
    </row>
    <row r="207" spans="1:3" ht="12.75">
      <c r="A207" s="1">
        <v>34</v>
      </c>
      <c r="B207" t="s">
        <v>521</v>
      </c>
      <c r="C207" t="s">
        <v>510</v>
      </c>
    </row>
    <row r="208" spans="1:3" ht="12.75">
      <c r="A208" s="1">
        <v>34</v>
      </c>
      <c r="B208" t="s">
        <v>521</v>
      </c>
      <c r="C208" t="s">
        <v>510</v>
      </c>
    </row>
    <row r="209" spans="1:3" ht="12.75">
      <c r="A209" s="1">
        <v>34</v>
      </c>
      <c r="B209" t="s">
        <v>521</v>
      </c>
      <c r="C209" t="s">
        <v>510</v>
      </c>
    </row>
    <row r="210" spans="1:3" ht="12.75">
      <c r="A210" s="1">
        <v>34</v>
      </c>
      <c r="B210" t="s">
        <v>521</v>
      </c>
      <c r="C210" t="s">
        <v>510</v>
      </c>
    </row>
    <row r="211" spans="1:3" ht="12.75">
      <c r="A211" s="1">
        <v>34</v>
      </c>
      <c r="B211" t="s">
        <v>521</v>
      </c>
      <c r="C211" t="s">
        <v>510</v>
      </c>
    </row>
    <row r="212" spans="1:3" ht="12.75">
      <c r="A212" s="1">
        <v>34</v>
      </c>
      <c r="B212" t="s">
        <v>521</v>
      </c>
      <c r="C212" t="s">
        <v>510</v>
      </c>
    </row>
    <row r="213" spans="1:3" ht="12.75">
      <c r="A213" s="1">
        <v>34</v>
      </c>
      <c r="B213" t="s">
        <v>521</v>
      </c>
      <c r="C213" t="s">
        <v>510</v>
      </c>
    </row>
    <row r="214" spans="1:3" ht="12.75">
      <c r="A214" s="1">
        <v>34</v>
      </c>
      <c r="B214" t="s">
        <v>521</v>
      </c>
      <c r="C214" t="s">
        <v>516</v>
      </c>
    </row>
    <row r="215" spans="1:3" ht="12.75">
      <c r="A215" s="1">
        <v>34</v>
      </c>
      <c r="B215" t="s">
        <v>521</v>
      </c>
      <c r="C215" t="s">
        <v>591</v>
      </c>
    </row>
    <row r="216" spans="1:3" ht="12.75">
      <c r="A216" s="1">
        <v>34</v>
      </c>
      <c r="B216" t="s">
        <v>521</v>
      </c>
      <c r="C216" t="s">
        <v>591</v>
      </c>
    </row>
    <row r="217" spans="1:3" ht="12.75">
      <c r="A217" s="1">
        <v>34</v>
      </c>
      <c r="B217" t="s">
        <v>521</v>
      </c>
      <c r="C217" t="s">
        <v>436</v>
      </c>
    </row>
    <row r="218" spans="1:3" ht="12.75">
      <c r="A218" s="1">
        <v>34</v>
      </c>
      <c r="B218" t="s">
        <v>521</v>
      </c>
      <c r="C218" t="s">
        <v>436</v>
      </c>
    </row>
    <row r="219" spans="1:3" ht="12.75">
      <c r="A219" s="1">
        <v>34</v>
      </c>
      <c r="B219" t="s">
        <v>521</v>
      </c>
      <c r="C219" t="s">
        <v>436</v>
      </c>
    </row>
    <row r="220" spans="1:3" ht="12.75">
      <c r="A220" s="1">
        <v>34</v>
      </c>
      <c r="B220" t="s">
        <v>521</v>
      </c>
      <c r="C220" t="s">
        <v>590</v>
      </c>
    </row>
    <row r="221" spans="1:3" ht="12.75">
      <c r="A221" s="1">
        <v>34</v>
      </c>
      <c r="B221" t="s">
        <v>521</v>
      </c>
      <c r="C221" t="s">
        <v>590</v>
      </c>
    </row>
    <row r="222" spans="1:3" ht="12.75">
      <c r="A222" s="1">
        <v>34</v>
      </c>
      <c r="B222" t="s">
        <v>521</v>
      </c>
      <c r="C222" t="s">
        <v>590</v>
      </c>
    </row>
    <row r="223" spans="1:3" ht="12.75">
      <c r="A223" s="1">
        <v>34</v>
      </c>
      <c r="B223" t="s">
        <v>521</v>
      </c>
      <c r="C223" t="s">
        <v>590</v>
      </c>
    </row>
    <row r="224" spans="1:3" ht="12.75">
      <c r="A224" s="1">
        <v>34</v>
      </c>
      <c r="B224" t="s">
        <v>521</v>
      </c>
      <c r="C224" t="s">
        <v>460</v>
      </c>
    </row>
    <row r="225" spans="1:3" ht="12.75">
      <c r="A225" s="1">
        <v>34</v>
      </c>
      <c r="B225" t="s">
        <v>522</v>
      </c>
      <c r="C225" t="s">
        <v>480</v>
      </c>
    </row>
    <row r="226" spans="1:3" ht="12.75">
      <c r="A226" s="1">
        <v>34</v>
      </c>
      <c r="B226" t="s">
        <v>522</v>
      </c>
      <c r="C226" t="s">
        <v>480</v>
      </c>
    </row>
    <row r="227" spans="1:3" ht="12.75">
      <c r="A227" s="1">
        <v>34</v>
      </c>
      <c r="B227" t="s">
        <v>522</v>
      </c>
      <c r="C227" t="s">
        <v>593</v>
      </c>
    </row>
    <row r="228" spans="1:3" ht="12.75">
      <c r="A228" s="1">
        <v>34</v>
      </c>
      <c r="B228" t="s">
        <v>522</v>
      </c>
      <c r="C228" t="s">
        <v>510</v>
      </c>
    </row>
    <row r="229" spans="1:3" ht="12.75">
      <c r="A229" s="1">
        <v>34</v>
      </c>
      <c r="B229" t="s">
        <v>522</v>
      </c>
      <c r="C229" t="s">
        <v>436</v>
      </c>
    </row>
    <row r="230" spans="1:3" ht="12.75">
      <c r="A230" s="1">
        <v>34</v>
      </c>
      <c r="B230" t="s">
        <v>563</v>
      </c>
      <c r="C230" s="1" t="s">
        <v>581</v>
      </c>
    </row>
    <row r="231" spans="1:3" ht="12.75">
      <c r="A231" s="1">
        <v>34</v>
      </c>
      <c r="B231" t="s">
        <v>563</v>
      </c>
      <c r="C231" s="1" t="s">
        <v>581</v>
      </c>
    </row>
    <row r="232" spans="1:3" ht="12.75">
      <c r="A232" s="1">
        <v>34</v>
      </c>
      <c r="B232" t="s">
        <v>563</v>
      </c>
      <c r="C232" t="s">
        <v>582</v>
      </c>
    </row>
    <row r="233" spans="1:3" ht="12.75">
      <c r="A233" s="1">
        <v>34</v>
      </c>
      <c r="B233" t="s">
        <v>563</v>
      </c>
      <c r="C233" t="s">
        <v>582</v>
      </c>
    </row>
    <row r="234" spans="1:3" ht="12.75">
      <c r="A234" s="1">
        <v>34</v>
      </c>
      <c r="B234" t="s">
        <v>563</v>
      </c>
      <c r="C234" t="s">
        <v>582</v>
      </c>
    </row>
    <row r="235" spans="1:3" ht="12.75">
      <c r="A235" s="1">
        <v>34</v>
      </c>
      <c r="B235" t="s">
        <v>563</v>
      </c>
      <c r="C235" t="s">
        <v>582</v>
      </c>
    </row>
    <row r="236" spans="1:3" ht="12.75">
      <c r="A236" s="1">
        <v>34</v>
      </c>
      <c r="B236" t="s">
        <v>563</v>
      </c>
      <c r="C236" t="s">
        <v>596</v>
      </c>
    </row>
    <row r="237" spans="1:3" ht="12.75">
      <c r="A237" s="1">
        <v>34</v>
      </c>
      <c r="B237" t="s">
        <v>563</v>
      </c>
      <c r="C237" t="s">
        <v>480</v>
      </c>
    </row>
    <row r="238" spans="1:3" ht="12.75">
      <c r="A238" s="1">
        <v>34</v>
      </c>
      <c r="B238" t="s">
        <v>563</v>
      </c>
      <c r="C238" t="s">
        <v>480</v>
      </c>
    </row>
    <row r="239" spans="1:3" ht="12.75">
      <c r="A239" s="1">
        <v>34</v>
      </c>
      <c r="B239" t="s">
        <v>563</v>
      </c>
      <c r="C239" t="s">
        <v>480</v>
      </c>
    </row>
    <row r="240" spans="1:3" ht="12.75">
      <c r="A240" s="1">
        <v>34</v>
      </c>
      <c r="B240" t="s">
        <v>563</v>
      </c>
      <c r="C240" t="s">
        <v>480</v>
      </c>
    </row>
    <row r="241" spans="1:3" ht="12.75">
      <c r="A241" s="1">
        <v>34</v>
      </c>
      <c r="B241" t="s">
        <v>563</v>
      </c>
      <c r="C241" t="s">
        <v>480</v>
      </c>
    </row>
    <row r="242" spans="1:3" ht="12.75">
      <c r="A242" s="1">
        <v>34</v>
      </c>
      <c r="B242" t="s">
        <v>563</v>
      </c>
      <c r="C242" t="s">
        <v>480</v>
      </c>
    </row>
    <row r="243" spans="1:3" ht="12.75">
      <c r="A243" s="1">
        <v>34</v>
      </c>
      <c r="B243" t="s">
        <v>563</v>
      </c>
      <c r="C243" t="s">
        <v>595</v>
      </c>
    </row>
    <row r="244" spans="1:3" ht="12.75">
      <c r="A244" s="1">
        <v>34</v>
      </c>
      <c r="B244" t="s">
        <v>563</v>
      </c>
      <c r="C244" t="s">
        <v>469</v>
      </c>
    </row>
    <row r="245" spans="1:3" ht="12.75">
      <c r="A245" s="1">
        <v>34</v>
      </c>
      <c r="B245" t="s">
        <v>563</v>
      </c>
      <c r="C245" t="s">
        <v>477</v>
      </c>
    </row>
    <row r="246" spans="1:3" ht="12.75">
      <c r="A246" s="1">
        <v>34</v>
      </c>
      <c r="B246" t="s">
        <v>563</v>
      </c>
      <c r="C246" t="s">
        <v>477</v>
      </c>
    </row>
    <row r="247" spans="1:3" ht="12.75">
      <c r="A247" s="1">
        <v>34</v>
      </c>
      <c r="B247" t="s">
        <v>563</v>
      </c>
      <c r="C247" t="s">
        <v>459</v>
      </c>
    </row>
    <row r="248" spans="1:3" ht="12.75">
      <c r="A248" s="1">
        <v>34</v>
      </c>
      <c r="B248" t="s">
        <v>563</v>
      </c>
      <c r="C248" t="s">
        <v>594</v>
      </c>
    </row>
    <row r="249" spans="1:3" ht="12.75">
      <c r="A249" s="1">
        <v>34</v>
      </c>
      <c r="B249" t="s">
        <v>563</v>
      </c>
      <c r="C249" t="s">
        <v>594</v>
      </c>
    </row>
    <row r="250" spans="1:3" ht="12.75">
      <c r="A250" s="1">
        <v>34</v>
      </c>
      <c r="B250" t="s">
        <v>563</v>
      </c>
      <c r="C250" t="s">
        <v>594</v>
      </c>
    </row>
    <row r="251" spans="1:3" ht="12.75">
      <c r="A251" s="1">
        <v>34</v>
      </c>
      <c r="B251" t="s">
        <v>563</v>
      </c>
      <c r="C251" t="s">
        <v>594</v>
      </c>
    </row>
    <row r="252" spans="1:3" ht="12.75">
      <c r="A252" s="1">
        <v>34</v>
      </c>
      <c r="B252" t="s">
        <v>563</v>
      </c>
      <c r="C252" t="s">
        <v>594</v>
      </c>
    </row>
    <row r="253" spans="1:3" ht="12.75">
      <c r="A253" s="1">
        <v>34</v>
      </c>
      <c r="B253" t="s">
        <v>563</v>
      </c>
      <c r="C253" t="s">
        <v>510</v>
      </c>
    </row>
    <row r="254" spans="1:3" ht="12.75">
      <c r="A254" s="1">
        <v>34</v>
      </c>
      <c r="B254" t="s">
        <v>563</v>
      </c>
      <c r="C254" t="s">
        <v>510</v>
      </c>
    </row>
    <row r="255" spans="1:3" ht="12.75">
      <c r="A255" s="1">
        <v>34</v>
      </c>
      <c r="B255" t="s">
        <v>563</v>
      </c>
      <c r="C255" t="s">
        <v>510</v>
      </c>
    </row>
    <row r="256" spans="1:3" ht="12.75">
      <c r="A256" s="1">
        <v>34</v>
      </c>
      <c r="B256" t="s">
        <v>563</v>
      </c>
      <c r="C256" t="s">
        <v>510</v>
      </c>
    </row>
    <row r="257" spans="1:3" ht="12.75">
      <c r="A257" s="1">
        <v>34</v>
      </c>
      <c r="B257" t="s">
        <v>563</v>
      </c>
      <c r="C257" t="s">
        <v>436</v>
      </c>
    </row>
    <row r="258" spans="1:3" ht="12.75">
      <c r="A258" s="1">
        <v>34</v>
      </c>
      <c r="B258" t="s">
        <v>563</v>
      </c>
      <c r="C258" t="s">
        <v>436</v>
      </c>
    </row>
    <row r="259" spans="1:3" ht="12.75">
      <c r="A259" s="1">
        <v>34</v>
      </c>
      <c r="B259" t="s">
        <v>563</v>
      </c>
      <c r="C259" t="s">
        <v>436</v>
      </c>
    </row>
    <row r="260" spans="1:3" ht="12.75">
      <c r="A260" s="1">
        <v>34</v>
      </c>
      <c r="B260" t="s">
        <v>563</v>
      </c>
      <c r="C260" t="s">
        <v>436</v>
      </c>
    </row>
    <row r="261" spans="1:3" ht="12.75">
      <c r="A261" s="1">
        <v>34</v>
      </c>
      <c r="B261" t="s">
        <v>563</v>
      </c>
      <c r="C261" t="s">
        <v>590</v>
      </c>
    </row>
    <row r="262" spans="1:3" ht="12.75">
      <c r="A262" s="1">
        <v>34</v>
      </c>
      <c r="B262" t="s">
        <v>563</v>
      </c>
      <c r="C262" t="s">
        <v>481</v>
      </c>
    </row>
    <row r="263" spans="1:3" ht="12.75">
      <c r="A263" s="1">
        <v>34</v>
      </c>
      <c r="B263" t="s">
        <v>563</v>
      </c>
      <c r="C263" t="s">
        <v>481</v>
      </c>
    </row>
    <row r="264" spans="1:3" ht="12.75">
      <c r="A264" s="1">
        <v>35</v>
      </c>
      <c r="B264" t="s">
        <v>597</v>
      </c>
      <c r="C264" t="s">
        <v>519</v>
      </c>
    </row>
    <row r="265" spans="1:3" ht="12.75">
      <c r="A265" s="1" t="s">
        <v>410</v>
      </c>
      <c r="B265" t="s">
        <v>223</v>
      </c>
      <c r="C265" t="s">
        <v>573</v>
      </c>
    </row>
    <row r="266" spans="1:3" ht="12.75">
      <c r="A266" s="1" t="s">
        <v>410</v>
      </c>
      <c r="B266" t="s">
        <v>223</v>
      </c>
      <c r="C266" t="s">
        <v>574</v>
      </c>
    </row>
    <row r="267" spans="1:3" ht="12.75">
      <c r="A267" s="1" t="s">
        <v>410</v>
      </c>
      <c r="B267" t="s">
        <v>223</v>
      </c>
      <c r="C267" t="s">
        <v>574</v>
      </c>
    </row>
    <row r="268" spans="1:3" ht="12.75">
      <c r="A268" s="1" t="s">
        <v>410</v>
      </c>
      <c r="B268" t="s">
        <v>223</v>
      </c>
      <c r="C268" t="s">
        <v>602</v>
      </c>
    </row>
    <row r="269" spans="1:3" ht="12.75">
      <c r="A269" s="1" t="s">
        <v>410</v>
      </c>
      <c r="B269" t="s">
        <v>223</v>
      </c>
      <c r="C269" t="s">
        <v>603</v>
      </c>
    </row>
    <row r="270" spans="1:3" ht="12.75">
      <c r="A270" s="1" t="s">
        <v>410</v>
      </c>
      <c r="B270" t="s">
        <v>223</v>
      </c>
      <c r="C270" t="s">
        <v>605</v>
      </c>
    </row>
    <row r="271" spans="1:3" ht="12.75">
      <c r="A271" s="1" t="s">
        <v>410</v>
      </c>
      <c r="B271" t="s">
        <v>223</v>
      </c>
      <c r="C271" t="s">
        <v>571</v>
      </c>
    </row>
    <row r="272" spans="1:3" ht="12.75">
      <c r="A272" s="1" t="s">
        <v>410</v>
      </c>
      <c r="B272" t="s">
        <v>223</v>
      </c>
      <c r="C272" t="s">
        <v>600</v>
      </c>
    </row>
    <row r="273" spans="1:3" ht="12.75">
      <c r="A273" s="1" t="s">
        <v>410</v>
      </c>
      <c r="B273" t="s">
        <v>223</v>
      </c>
      <c r="C273" t="s">
        <v>604</v>
      </c>
    </row>
    <row r="274" spans="1:3" ht="12.75">
      <c r="A274" s="1" t="s">
        <v>410</v>
      </c>
      <c r="B274" t="s">
        <v>223</v>
      </c>
      <c r="C274" t="s">
        <v>532</v>
      </c>
    </row>
    <row r="275" spans="1:3" ht="12.75">
      <c r="A275" s="1" t="s">
        <v>410</v>
      </c>
      <c r="B275" t="s">
        <v>219</v>
      </c>
      <c r="C275" t="s">
        <v>577</v>
      </c>
    </row>
    <row r="276" spans="1:3" ht="12.75">
      <c r="A276" s="1" t="s">
        <v>410</v>
      </c>
      <c r="B276" t="s">
        <v>219</v>
      </c>
      <c r="C276" t="s">
        <v>575</v>
      </c>
    </row>
    <row r="277" spans="1:3" ht="12.75">
      <c r="A277" s="1" t="s">
        <v>410</v>
      </c>
      <c r="B277" t="s">
        <v>219</v>
      </c>
      <c r="C277" t="s">
        <v>575</v>
      </c>
    </row>
    <row r="278" spans="1:3" ht="12.75">
      <c r="A278" s="1" t="s">
        <v>410</v>
      </c>
      <c r="B278" t="s">
        <v>219</v>
      </c>
      <c r="C278" t="s">
        <v>606</v>
      </c>
    </row>
    <row r="279" spans="1:3" ht="12.75">
      <c r="A279" s="1" t="s">
        <v>410</v>
      </c>
      <c r="B279" t="s">
        <v>219</v>
      </c>
      <c r="C279" t="s">
        <v>442</v>
      </c>
    </row>
    <row r="280" spans="1:3" ht="12.75">
      <c r="A280" s="1" t="s">
        <v>410</v>
      </c>
      <c r="B280" t="s">
        <v>219</v>
      </c>
      <c r="C280" t="s">
        <v>442</v>
      </c>
    </row>
    <row r="281" spans="1:3" ht="12.75">
      <c r="A281" s="1" t="s">
        <v>410</v>
      </c>
      <c r="B281" t="s">
        <v>578</v>
      </c>
      <c r="C281" t="s">
        <v>476</v>
      </c>
    </row>
    <row r="282" spans="1:3" ht="12.75">
      <c r="A282" s="1" t="s">
        <v>410</v>
      </c>
      <c r="B282" t="s">
        <v>578</v>
      </c>
      <c r="C282" t="s">
        <v>607</v>
      </c>
    </row>
    <row r="283" spans="1:3" ht="12.75">
      <c r="A283" s="1" t="s">
        <v>410</v>
      </c>
      <c r="B283" t="s">
        <v>578</v>
      </c>
      <c r="C283" t="s">
        <v>580</v>
      </c>
    </row>
    <row r="284" spans="1:3" ht="12.75">
      <c r="A284" s="1" t="s">
        <v>410</v>
      </c>
      <c r="B284" t="s">
        <v>537</v>
      </c>
      <c r="C284" s="1" t="s">
        <v>581</v>
      </c>
    </row>
    <row r="285" spans="1:3" ht="12.75">
      <c r="A285" s="1" t="s">
        <v>410</v>
      </c>
      <c r="B285" t="s">
        <v>537</v>
      </c>
      <c r="C285" t="s">
        <v>454</v>
      </c>
    </row>
    <row r="286" spans="1:3" ht="12.75">
      <c r="A286" s="1" t="s">
        <v>410</v>
      </c>
      <c r="B286" t="s">
        <v>608</v>
      </c>
      <c r="C286" t="s">
        <v>486</v>
      </c>
    </row>
    <row r="287" spans="1:3" ht="12.75">
      <c r="A287" s="1">
        <v>42</v>
      </c>
      <c r="B287" t="s">
        <v>482</v>
      </c>
      <c r="C287" t="s">
        <v>451</v>
      </c>
    </row>
    <row r="288" spans="1:3" ht="12.75">
      <c r="A288" s="1">
        <v>42</v>
      </c>
      <c r="B288" t="s">
        <v>482</v>
      </c>
      <c r="C288" t="s">
        <v>460</v>
      </c>
    </row>
    <row r="289" spans="1:3" ht="12.75">
      <c r="A289" s="1" t="s">
        <v>609</v>
      </c>
      <c r="B289" t="s">
        <v>610</v>
      </c>
      <c r="C289" t="s">
        <v>639</v>
      </c>
    </row>
  </sheetData>
  <printOptions gridLines="1" horizontalCentered="1" verticalCentered="1"/>
  <pageMargins left="0.21" right="0" top="0.5905511811023623" bottom="0.3937007874015748" header="0.31496062992125984" footer="0"/>
  <pageSetup fitToHeight="5" fitToWidth="1" horizontalDpi="600" verticalDpi="600" orientation="portrait" paperSize="9" r:id="rId1"/>
  <headerFooter alignWithMargins="0">
    <oddHeader>&amp;C&amp;"Arial,Fett"&amp;12&amp;EZuordnung von Hilfen zu den Trägern - RSD B - Mai 2011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C48" sqref="C48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71</v>
      </c>
      <c r="B1" s="115"/>
      <c r="C1" s="118"/>
      <c r="D1" s="119"/>
      <c r="E1" s="120"/>
      <c r="F1" s="125" t="s">
        <v>34</v>
      </c>
      <c r="I1" s="115"/>
      <c r="J1" s="115"/>
      <c r="K1" s="131"/>
      <c r="L1" s="115"/>
    </row>
    <row r="2" spans="1:12" ht="12.75">
      <c r="A2" s="135" t="s">
        <v>87</v>
      </c>
      <c r="B2" s="102" t="s">
        <v>6</v>
      </c>
      <c r="C2" s="301"/>
      <c r="E2" s="302" t="s">
        <v>422</v>
      </c>
      <c r="F2" s="4" t="s">
        <v>423</v>
      </c>
      <c r="G2" s="125" t="s">
        <v>86</v>
      </c>
      <c r="I2" s="128" t="s">
        <v>90</v>
      </c>
      <c r="J2" s="102" t="s">
        <v>224</v>
      </c>
      <c r="K2" s="132"/>
      <c r="L2" s="102" t="s">
        <v>89</v>
      </c>
    </row>
    <row r="3" spans="1:12" ht="13.5" thickBot="1">
      <c r="A3" s="135" t="s">
        <v>88</v>
      </c>
      <c r="B3" s="103"/>
      <c r="C3" s="122" t="s">
        <v>117</v>
      </c>
      <c r="D3" s="123" t="s">
        <v>118</v>
      </c>
      <c r="E3" s="124" t="s">
        <v>81</v>
      </c>
      <c r="F3" s="126" t="s">
        <v>424</v>
      </c>
      <c r="G3" s="127" t="s">
        <v>424</v>
      </c>
      <c r="I3" s="129" t="s">
        <v>91</v>
      </c>
      <c r="J3" s="103" t="s">
        <v>225</v>
      </c>
      <c r="K3" s="133" t="s">
        <v>54</v>
      </c>
      <c r="L3" s="103" t="s">
        <v>55</v>
      </c>
    </row>
    <row r="4" spans="1:13" ht="25.5">
      <c r="A4" s="27" t="s">
        <v>195</v>
      </c>
      <c r="B4" s="217" t="s">
        <v>363</v>
      </c>
      <c r="C4" s="116"/>
      <c r="D4" s="84"/>
      <c r="E4" s="117">
        <f>SUM(C4:D4)</f>
        <v>0</v>
      </c>
      <c r="F4" s="117"/>
      <c r="G4" s="86">
        <f>SUM(E4-F4)</f>
        <v>0</v>
      </c>
      <c r="H4" s="246" t="s">
        <v>359</v>
      </c>
      <c r="I4" s="17" t="s">
        <v>282</v>
      </c>
      <c r="J4" s="130">
        <v>80</v>
      </c>
      <c r="K4" s="80" t="s">
        <v>178</v>
      </c>
      <c r="L4" s="72"/>
      <c r="M4" s="28" t="s">
        <v>57</v>
      </c>
    </row>
    <row r="5" spans="1:13" ht="12.75">
      <c r="A5" s="27" t="s">
        <v>196</v>
      </c>
      <c r="B5" s="28" t="s">
        <v>274</v>
      </c>
      <c r="C5" s="26">
        <v>2</v>
      </c>
      <c r="D5" s="31">
        <v>1</v>
      </c>
      <c r="E5" s="117">
        <f aca="true" t="shared" si="0" ref="E5:E12">SUM(C5:D5)</f>
        <v>3</v>
      </c>
      <c r="F5" s="59">
        <v>5</v>
      </c>
      <c r="G5" s="86">
        <f>SUM(E5-F5)</f>
        <v>-2</v>
      </c>
      <c r="H5" s="247" t="s">
        <v>359</v>
      </c>
      <c r="I5" s="17" t="s">
        <v>283</v>
      </c>
      <c r="J5" s="81">
        <v>81</v>
      </c>
      <c r="K5" s="80" t="s">
        <v>179</v>
      </c>
      <c r="L5" s="50">
        <v>9181.06</v>
      </c>
      <c r="M5" s="28" t="s">
        <v>57</v>
      </c>
    </row>
    <row r="6" spans="1:13" ht="12.75">
      <c r="A6" s="27" t="s">
        <v>196</v>
      </c>
      <c r="B6" s="28" t="s">
        <v>276</v>
      </c>
      <c r="C6" s="26"/>
      <c r="D6" s="31"/>
      <c r="E6" s="117">
        <f t="shared" si="0"/>
        <v>0</v>
      </c>
      <c r="F6" s="59"/>
      <c r="G6" s="86">
        <f>SUM(E6-F6)</f>
        <v>0</v>
      </c>
      <c r="H6" s="247" t="s">
        <v>359</v>
      </c>
      <c r="I6" s="17" t="s">
        <v>284</v>
      </c>
      <c r="J6" s="81">
        <v>88</v>
      </c>
      <c r="K6" s="80" t="s">
        <v>180</v>
      </c>
      <c r="L6" s="50"/>
      <c r="M6" s="28" t="s">
        <v>57</v>
      </c>
    </row>
    <row r="7" spans="1:13" ht="12.75">
      <c r="A7" s="27" t="s">
        <v>197</v>
      </c>
      <c r="B7" s="28" t="s">
        <v>275</v>
      </c>
      <c r="C7" s="26"/>
      <c r="D7" s="31"/>
      <c r="E7" s="117">
        <f t="shared" si="0"/>
        <v>0</v>
      </c>
      <c r="F7" s="59"/>
      <c r="G7" s="86">
        <f>SUM(E7-F7)</f>
        <v>0</v>
      </c>
      <c r="H7" s="247" t="s">
        <v>359</v>
      </c>
      <c r="I7" s="17" t="s">
        <v>285</v>
      </c>
      <c r="J7" s="81">
        <v>82</v>
      </c>
      <c r="K7" s="80" t="s">
        <v>181</v>
      </c>
      <c r="L7" s="50"/>
      <c r="M7" s="28" t="s">
        <v>57</v>
      </c>
    </row>
    <row r="8" spans="1:13" ht="12.75">
      <c r="A8" s="27" t="s">
        <v>198</v>
      </c>
      <c r="B8" s="28" t="s">
        <v>157</v>
      </c>
      <c r="C8" s="26">
        <v>1</v>
      </c>
      <c r="D8" s="31"/>
      <c r="E8" s="117">
        <f t="shared" si="0"/>
        <v>1</v>
      </c>
      <c r="F8" s="59">
        <v>5</v>
      </c>
      <c r="G8" s="86">
        <f>SUM(E8-F8)</f>
        <v>-4</v>
      </c>
      <c r="H8" s="247" t="s">
        <v>359</v>
      </c>
      <c r="I8" s="17" t="s">
        <v>92</v>
      </c>
      <c r="J8" s="81">
        <v>17</v>
      </c>
      <c r="K8" s="80" t="s">
        <v>31</v>
      </c>
      <c r="L8" s="50">
        <v>3085.74</v>
      </c>
      <c r="M8" s="28" t="s">
        <v>57</v>
      </c>
    </row>
    <row r="9" spans="1:13" ht="12.75">
      <c r="A9" s="27" t="s">
        <v>12</v>
      </c>
      <c r="B9" s="28" t="s">
        <v>176</v>
      </c>
      <c r="C9" s="26"/>
      <c r="D9" s="31">
        <v>1</v>
      </c>
      <c r="E9" s="117">
        <f t="shared" si="0"/>
        <v>1</v>
      </c>
      <c r="F9" s="59">
        <v>8</v>
      </c>
      <c r="G9" s="40">
        <f>SUM(E12+E10+E9-F9)</f>
        <v>0</v>
      </c>
      <c r="H9" s="247" t="s">
        <v>359</v>
      </c>
      <c r="I9" s="17" t="s">
        <v>93</v>
      </c>
      <c r="J9" s="81">
        <v>49</v>
      </c>
      <c r="K9" s="17" t="s">
        <v>182</v>
      </c>
      <c r="L9" s="50">
        <v>5403.06</v>
      </c>
      <c r="M9" s="28" t="s">
        <v>57</v>
      </c>
    </row>
    <row r="10" spans="1:13" ht="12.75">
      <c r="A10" s="27" t="s">
        <v>12</v>
      </c>
      <c r="B10" s="28" t="s">
        <v>177</v>
      </c>
      <c r="C10" s="26">
        <v>2</v>
      </c>
      <c r="D10" s="31">
        <v>5</v>
      </c>
      <c r="E10" s="117">
        <f t="shared" si="0"/>
        <v>7</v>
      </c>
      <c r="F10" s="42" t="s">
        <v>141</v>
      </c>
      <c r="G10" s="40" t="s">
        <v>143</v>
      </c>
      <c r="H10" s="247" t="s">
        <v>359</v>
      </c>
      <c r="I10" s="17" t="s">
        <v>93</v>
      </c>
      <c r="J10" s="81">
        <v>50</v>
      </c>
      <c r="K10" s="80" t="s">
        <v>51</v>
      </c>
      <c r="L10" s="50">
        <v>13376.38</v>
      </c>
      <c r="M10" s="28" t="s">
        <v>57</v>
      </c>
    </row>
    <row r="11" spans="1:13" ht="12.75">
      <c r="A11" s="27" t="s">
        <v>44</v>
      </c>
      <c r="B11" s="28" t="s">
        <v>45</v>
      </c>
      <c r="C11" s="26">
        <v>2</v>
      </c>
      <c r="D11" s="31">
        <v>1</v>
      </c>
      <c r="E11" s="117">
        <f t="shared" si="0"/>
        <v>3</v>
      </c>
      <c r="F11" s="25">
        <v>1</v>
      </c>
      <c r="G11" s="86">
        <f>SUM(E11-F11)</f>
        <v>2</v>
      </c>
      <c r="H11" s="247" t="s">
        <v>359</v>
      </c>
      <c r="I11" s="17" t="s">
        <v>94</v>
      </c>
      <c r="J11" s="81">
        <v>15</v>
      </c>
      <c r="K11" s="80" t="s">
        <v>46</v>
      </c>
      <c r="L11" s="50">
        <v>2387.06</v>
      </c>
      <c r="M11" s="28" t="s">
        <v>57</v>
      </c>
    </row>
    <row r="12" spans="1:13" ht="13.5" thickBot="1">
      <c r="A12" s="74" t="s">
        <v>53</v>
      </c>
      <c r="B12" s="28" t="s">
        <v>281</v>
      </c>
      <c r="C12" s="140"/>
      <c r="D12" s="73"/>
      <c r="E12" s="222">
        <f t="shared" si="0"/>
        <v>0</v>
      </c>
      <c r="F12" s="138" t="s">
        <v>141</v>
      </c>
      <c r="G12" s="75" t="s">
        <v>143</v>
      </c>
      <c r="H12" s="247" t="s">
        <v>359</v>
      </c>
      <c r="I12" s="17" t="s">
        <v>93</v>
      </c>
      <c r="J12" s="139">
        <v>60</v>
      </c>
      <c r="K12" s="17" t="s">
        <v>52</v>
      </c>
      <c r="L12" s="69"/>
      <c r="M12" s="28" t="s">
        <v>57</v>
      </c>
    </row>
    <row r="13" spans="1:13" ht="5.25" customHeight="1" thickBot="1">
      <c r="A13" s="228"/>
      <c r="B13" s="227"/>
      <c r="C13" s="229" t="s">
        <v>97</v>
      </c>
      <c r="D13" s="230" t="s">
        <v>97</v>
      </c>
      <c r="E13" s="230" t="s">
        <v>97</v>
      </c>
      <c r="F13" s="231" t="s">
        <v>97</v>
      </c>
      <c r="G13" s="243" t="s">
        <v>97</v>
      </c>
      <c r="H13" s="248"/>
      <c r="I13" s="245"/>
      <c r="J13" s="231"/>
      <c r="K13" s="230"/>
      <c r="L13" s="232" t="s">
        <v>97</v>
      </c>
      <c r="M13" s="233"/>
    </row>
    <row r="14" spans="1:13" ht="12.75">
      <c r="A14" s="83" t="s">
        <v>200</v>
      </c>
      <c r="B14" t="s">
        <v>159</v>
      </c>
      <c r="C14" s="116"/>
      <c r="D14" s="84"/>
      <c r="E14" s="117">
        <f aca="true" t="shared" si="1" ref="E14:E23">SUM(C14:D14)</f>
        <v>0</v>
      </c>
      <c r="F14" s="141"/>
      <c r="G14" s="86">
        <f>SUM(E14-F14)</f>
        <v>0</v>
      </c>
      <c r="H14" s="132" t="s">
        <v>360</v>
      </c>
      <c r="I14" s="17" t="s">
        <v>191</v>
      </c>
      <c r="J14" s="130">
        <v>23</v>
      </c>
      <c r="K14" s="80" t="s">
        <v>164</v>
      </c>
      <c r="L14" s="72"/>
      <c r="M14" t="s">
        <v>57</v>
      </c>
    </row>
    <row r="15" spans="1:13" ht="12.75">
      <c r="A15" s="27" t="s">
        <v>200</v>
      </c>
      <c r="B15" t="s">
        <v>194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361</v>
      </c>
      <c r="I15" s="17" t="s">
        <v>202</v>
      </c>
      <c r="J15" s="81">
        <v>18</v>
      </c>
      <c r="K15" s="80" t="s">
        <v>127</v>
      </c>
      <c r="L15" s="50"/>
      <c r="M15" t="s">
        <v>57</v>
      </c>
    </row>
    <row r="16" spans="1:13" ht="12.75">
      <c r="A16" s="27" t="s">
        <v>200</v>
      </c>
      <c r="B16" t="s">
        <v>396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362</v>
      </c>
      <c r="I16" s="17" t="s">
        <v>290</v>
      </c>
      <c r="J16" s="81">
        <v>19</v>
      </c>
      <c r="K16" s="80" t="s">
        <v>128</v>
      </c>
      <c r="L16" s="50"/>
      <c r="M16" t="s">
        <v>57</v>
      </c>
    </row>
    <row r="17" spans="1:13" ht="12.75">
      <c r="A17" s="27" t="s">
        <v>200</v>
      </c>
      <c r="B17" t="s">
        <v>397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362</v>
      </c>
      <c r="I17" s="17" t="s">
        <v>291</v>
      </c>
      <c r="J17" s="81">
        <v>24</v>
      </c>
      <c r="K17" s="80" t="s">
        <v>292</v>
      </c>
      <c r="L17" s="50"/>
      <c r="M17" t="s">
        <v>57</v>
      </c>
    </row>
    <row r="18" spans="1:13" ht="12.75">
      <c r="A18" s="27" t="s">
        <v>199</v>
      </c>
      <c r="B18" t="s">
        <v>162</v>
      </c>
      <c r="C18" s="26">
        <v>4</v>
      </c>
      <c r="D18" s="31"/>
      <c r="E18" s="117">
        <f t="shared" si="1"/>
        <v>4</v>
      </c>
      <c r="F18" s="25">
        <v>30</v>
      </c>
      <c r="G18" s="40">
        <f>SUM(E19+E18-F18)</f>
        <v>-4</v>
      </c>
      <c r="H18" s="132" t="s">
        <v>360</v>
      </c>
      <c r="I18" s="17" t="s">
        <v>184</v>
      </c>
      <c r="J18" s="81">
        <v>22</v>
      </c>
      <c r="K18" s="17" t="s">
        <v>163</v>
      </c>
      <c r="L18" s="69">
        <v>1466.93</v>
      </c>
      <c r="M18" t="s">
        <v>57</v>
      </c>
    </row>
    <row r="19" spans="1:13" ht="12.75">
      <c r="A19" s="83" t="s">
        <v>199</v>
      </c>
      <c r="B19" t="s">
        <v>13</v>
      </c>
      <c r="C19" s="26">
        <v>13</v>
      </c>
      <c r="D19" s="31">
        <v>9</v>
      </c>
      <c r="E19" s="117">
        <f t="shared" si="1"/>
        <v>22</v>
      </c>
      <c r="F19" s="42" t="s">
        <v>141</v>
      </c>
      <c r="G19" s="40" t="s">
        <v>355</v>
      </c>
      <c r="H19" s="132" t="s">
        <v>360</v>
      </c>
      <c r="I19" s="17" t="s">
        <v>184</v>
      </c>
      <c r="J19" s="81">
        <v>1</v>
      </c>
      <c r="K19" s="80" t="s">
        <v>25</v>
      </c>
      <c r="L19" s="69">
        <v>19358.16</v>
      </c>
      <c r="M19" t="s">
        <v>57</v>
      </c>
    </row>
    <row r="20" spans="1:13" ht="12.75">
      <c r="A20" s="74" t="s">
        <v>105</v>
      </c>
      <c r="B20" t="s">
        <v>286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360</v>
      </c>
      <c r="I20" s="17" t="s">
        <v>123</v>
      </c>
      <c r="J20" s="81">
        <v>7</v>
      </c>
      <c r="K20" s="80" t="s">
        <v>106</v>
      </c>
      <c r="L20" s="69"/>
      <c r="M20" t="s">
        <v>57</v>
      </c>
    </row>
    <row r="21" spans="1:13" ht="12.75">
      <c r="A21" s="27" t="s">
        <v>14</v>
      </c>
      <c r="B21" t="s">
        <v>15</v>
      </c>
      <c r="C21" s="26">
        <v>2</v>
      </c>
      <c r="D21" s="31">
        <v>1</v>
      </c>
      <c r="E21" s="117">
        <f t="shared" si="1"/>
        <v>3</v>
      </c>
      <c r="F21" s="59">
        <v>9</v>
      </c>
      <c r="G21" s="86">
        <f>SUM(E21-F21)</f>
        <v>-6</v>
      </c>
      <c r="H21" s="132" t="s">
        <v>360</v>
      </c>
      <c r="I21" s="17" t="s">
        <v>186</v>
      </c>
      <c r="J21" s="81">
        <v>8</v>
      </c>
      <c r="K21" s="80" t="s">
        <v>24</v>
      </c>
      <c r="L21" s="50">
        <v>5021.55</v>
      </c>
      <c r="M21" t="s">
        <v>57</v>
      </c>
    </row>
    <row r="22" spans="1:13" ht="12.75">
      <c r="A22" s="27" t="s">
        <v>16</v>
      </c>
      <c r="B22" t="s">
        <v>158</v>
      </c>
      <c r="C22" s="140">
        <v>6</v>
      </c>
      <c r="D22" s="73">
        <v>5</v>
      </c>
      <c r="E22" s="117">
        <f t="shared" si="1"/>
        <v>11</v>
      </c>
      <c r="F22" s="137">
        <v>10</v>
      </c>
      <c r="G22" s="86">
        <f>SUM(E22-F22)</f>
        <v>1</v>
      </c>
      <c r="H22" s="132" t="s">
        <v>360</v>
      </c>
      <c r="I22" s="17" t="s">
        <v>188</v>
      </c>
      <c r="J22" s="139">
        <v>9</v>
      </c>
      <c r="K22" s="80" t="s">
        <v>26</v>
      </c>
      <c r="L22" s="69">
        <v>9560.66</v>
      </c>
      <c r="M22" t="s">
        <v>57</v>
      </c>
    </row>
    <row r="23" spans="1:13" ht="13.5" thickBot="1">
      <c r="A23" s="74" t="s">
        <v>17</v>
      </c>
      <c r="B23" t="s">
        <v>18</v>
      </c>
      <c r="C23" s="140">
        <v>23</v>
      </c>
      <c r="D23" s="73">
        <v>19</v>
      </c>
      <c r="E23" s="222">
        <f t="shared" si="1"/>
        <v>42</v>
      </c>
      <c r="F23" s="137">
        <v>42</v>
      </c>
      <c r="G23" s="100">
        <f>SUM(E23-F23)</f>
        <v>0</v>
      </c>
      <c r="H23" s="132" t="s">
        <v>360</v>
      </c>
      <c r="I23" s="17" t="s">
        <v>189</v>
      </c>
      <c r="J23" s="139">
        <v>10</v>
      </c>
      <c r="K23" s="80" t="s">
        <v>27</v>
      </c>
      <c r="L23" s="69">
        <v>61830.09</v>
      </c>
      <c r="M23" t="s">
        <v>57</v>
      </c>
    </row>
    <row r="24" spans="1:13" ht="5.25" customHeight="1" thickBot="1">
      <c r="A24" s="234"/>
      <c r="B24" s="235"/>
      <c r="C24" s="230" t="s">
        <v>97</v>
      </c>
      <c r="D24" s="230" t="s">
        <v>97</v>
      </c>
      <c r="E24" s="230" t="s">
        <v>97</v>
      </c>
      <c r="F24" s="231" t="s">
        <v>97</v>
      </c>
      <c r="G24" s="243" t="s">
        <v>97</v>
      </c>
      <c r="H24" s="248"/>
      <c r="I24" s="245"/>
      <c r="J24" s="231"/>
      <c r="K24" s="230"/>
      <c r="L24" s="232" t="s">
        <v>97</v>
      </c>
      <c r="M24" s="233"/>
    </row>
    <row r="25" spans="1:13" ht="12.75">
      <c r="A25" s="83" t="s">
        <v>19</v>
      </c>
      <c r="B25" t="s">
        <v>112</v>
      </c>
      <c r="C25" s="116">
        <v>8</v>
      </c>
      <c r="D25" s="84">
        <v>1</v>
      </c>
      <c r="E25" s="117">
        <f>SUM(C25:D25)</f>
        <v>9</v>
      </c>
      <c r="F25" s="141">
        <v>12</v>
      </c>
      <c r="G25" s="86">
        <f>SUM(E28+E25-F25)</f>
        <v>-3</v>
      </c>
      <c r="H25" s="132" t="s">
        <v>361</v>
      </c>
      <c r="I25" s="17" t="s">
        <v>202</v>
      </c>
      <c r="J25" s="130">
        <v>20</v>
      </c>
      <c r="K25" s="17" t="s">
        <v>28</v>
      </c>
      <c r="L25" s="72">
        <v>46939.68</v>
      </c>
      <c r="M25" t="s">
        <v>57</v>
      </c>
    </row>
    <row r="26" spans="1:13" ht="12.75">
      <c r="A26" s="27" t="s">
        <v>19</v>
      </c>
      <c r="B26" t="s">
        <v>124</v>
      </c>
      <c r="C26" s="59" t="s">
        <v>96</v>
      </c>
      <c r="D26" s="59" t="s">
        <v>96</v>
      </c>
      <c r="E26" s="59" t="s">
        <v>96</v>
      </c>
      <c r="F26" s="42" t="s">
        <v>141</v>
      </c>
      <c r="G26" s="40" t="s">
        <v>144</v>
      </c>
      <c r="H26" s="132" t="s">
        <v>361</v>
      </c>
      <c r="I26" s="17" t="s">
        <v>202</v>
      </c>
      <c r="J26" s="81">
        <v>36</v>
      </c>
      <c r="K26" s="80" t="s">
        <v>109</v>
      </c>
      <c r="L26" s="50"/>
      <c r="M26" t="s">
        <v>57</v>
      </c>
    </row>
    <row r="27" spans="1:13" ht="12.75">
      <c r="A27" s="27" t="s">
        <v>19</v>
      </c>
      <c r="B27" t="s">
        <v>125</v>
      </c>
      <c r="C27" s="59" t="s">
        <v>96</v>
      </c>
      <c r="D27" s="59" t="s">
        <v>96</v>
      </c>
      <c r="E27" s="59" t="s">
        <v>96</v>
      </c>
      <c r="F27" s="42" t="s">
        <v>141</v>
      </c>
      <c r="G27" s="40" t="s">
        <v>144</v>
      </c>
      <c r="H27" s="132" t="s">
        <v>361</v>
      </c>
      <c r="I27" s="17" t="s">
        <v>202</v>
      </c>
      <c r="J27" s="81">
        <v>36</v>
      </c>
      <c r="K27" s="80" t="s">
        <v>110</v>
      </c>
      <c r="L27" s="50"/>
      <c r="M27" t="s">
        <v>57</v>
      </c>
    </row>
    <row r="28" spans="1:13" ht="13.5" thickBot="1">
      <c r="A28" s="74" t="s">
        <v>48</v>
      </c>
      <c r="B28" t="s">
        <v>47</v>
      </c>
      <c r="C28" s="140"/>
      <c r="D28" s="73"/>
      <c r="E28" s="137">
        <f>SUM(C28:D28)</f>
        <v>0</v>
      </c>
      <c r="F28" s="138" t="s">
        <v>141</v>
      </c>
      <c r="G28" s="75" t="s">
        <v>144</v>
      </c>
      <c r="H28" s="132" t="s">
        <v>361</v>
      </c>
      <c r="I28" s="17" t="s">
        <v>202</v>
      </c>
      <c r="J28" s="139">
        <v>36</v>
      </c>
      <c r="K28" s="80" t="s">
        <v>111</v>
      </c>
      <c r="L28" s="69"/>
      <c r="M28" t="s">
        <v>57</v>
      </c>
    </row>
    <row r="29" spans="1:13" ht="5.25" customHeight="1" thickBot="1">
      <c r="A29" s="234"/>
      <c r="B29" s="236"/>
      <c r="C29" s="230" t="s">
        <v>97</v>
      </c>
      <c r="D29" s="230" t="s">
        <v>97</v>
      </c>
      <c r="E29" s="230" t="s">
        <v>97</v>
      </c>
      <c r="F29" s="231" t="s">
        <v>97</v>
      </c>
      <c r="G29" s="243" t="s">
        <v>97</v>
      </c>
      <c r="H29" s="248"/>
      <c r="I29" s="237"/>
      <c r="J29" s="231"/>
      <c r="K29" s="238"/>
      <c r="L29" s="232" t="s">
        <v>97</v>
      </c>
      <c r="M29" s="233"/>
    </row>
    <row r="30" spans="1:13" ht="12.75">
      <c r="A30" s="83" t="s">
        <v>20</v>
      </c>
      <c r="B30" t="s">
        <v>293</v>
      </c>
      <c r="C30" s="116">
        <v>7</v>
      </c>
      <c r="D30" s="84">
        <v>1</v>
      </c>
      <c r="E30" s="117">
        <f>SUM(C30:D30)</f>
        <v>8</v>
      </c>
      <c r="F30" s="141">
        <v>36</v>
      </c>
      <c r="G30" s="86">
        <f>SUM(E40+E39+E38+E37+E33+E32+E31+E30-F30)</f>
        <v>-12</v>
      </c>
      <c r="H30" s="132" t="s">
        <v>362</v>
      </c>
      <c r="I30" s="17" t="s">
        <v>216</v>
      </c>
      <c r="J30" s="130">
        <v>30</v>
      </c>
      <c r="K30" s="17" t="s">
        <v>32</v>
      </c>
      <c r="L30" s="72">
        <v>6813</v>
      </c>
      <c r="M30" t="s">
        <v>57</v>
      </c>
    </row>
    <row r="31" spans="1:13" ht="12.75">
      <c r="A31" s="27" t="s">
        <v>20</v>
      </c>
      <c r="B31" t="s">
        <v>372</v>
      </c>
      <c r="C31" s="26">
        <v>7</v>
      </c>
      <c r="D31" s="31">
        <v>6</v>
      </c>
      <c r="E31" s="59">
        <f>SUM(C31:D31)</f>
        <v>13</v>
      </c>
      <c r="F31" s="42" t="s">
        <v>141</v>
      </c>
      <c r="G31" s="40" t="s">
        <v>142</v>
      </c>
      <c r="H31" s="132" t="s">
        <v>362</v>
      </c>
      <c r="I31" s="17" t="s">
        <v>216</v>
      </c>
      <c r="J31" s="81">
        <v>38</v>
      </c>
      <c r="K31" s="80" t="s">
        <v>113</v>
      </c>
      <c r="L31" s="50">
        <v>19608.89</v>
      </c>
      <c r="M31" t="s">
        <v>57</v>
      </c>
    </row>
    <row r="32" spans="1:13" ht="12.75">
      <c r="A32" s="27" t="s">
        <v>20</v>
      </c>
      <c r="B32" t="s">
        <v>373</v>
      </c>
      <c r="C32" s="26"/>
      <c r="D32" s="31">
        <v>1</v>
      </c>
      <c r="E32" s="59">
        <f>SUM(C32:D32)</f>
        <v>1</v>
      </c>
      <c r="F32" s="42" t="s">
        <v>141</v>
      </c>
      <c r="G32" s="40" t="s">
        <v>142</v>
      </c>
      <c r="H32" s="132" t="s">
        <v>362</v>
      </c>
      <c r="I32" s="17" t="s">
        <v>216</v>
      </c>
      <c r="J32" s="81">
        <v>32</v>
      </c>
      <c r="K32" s="80" t="s">
        <v>29</v>
      </c>
      <c r="L32" s="50">
        <v>3416.6</v>
      </c>
      <c r="M32" t="s">
        <v>57</v>
      </c>
    </row>
    <row r="33" spans="1:13" ht="12.75">
      <c r="A33" s="27" t="s">
        <v>20</v>
      </c>
      <c r="B33" t="s">
        <v>374</v>
      </c>
      <c r="C33" s="26"/>
      <c r="D33" s="31"/>
      <c r="E33" s="59">
        <f>SUM(C33:D33)</f>
        <v>0</v>
      </c>
      <c r="F33" s="42" t="s">
        <v>141</v>
      </c>
      <c r="G33" s="40" t="s">
        <v>142</v>
      </c>
      <c r="H33" s="132" t="s">
        <v>362</v>
      </c>
      <c r="I33" s="17" t="s">
        <v>216</v>
      </c>
      <c r="J33" s="81">
        <v>39</v>
      </c>
      <c r="K33" s="80" t="s">
        <v>237</v>
      </c>
      <c r="L33" s="50"/>
      <c r="M33" t="s">
        <v>57</v>
      </c>
    </row>
    <row r="34" spans="1:13" ht="12.75">
      <c r="A34" s="27" t="s">
        <v>20</v>
      </c>
      <c r="B34" t="s">
        <v>375</v>
      </c>
      <c r="C34" s="59" t="s">
        <v>96</v>
      </c>
      <c r="D34" s="59" t="s">
        <v>96</v>
      </c>
      <c r="E34" s="59" t="s">
        <v>96</v>
      </c>
      <c r="F34" s="42" t="s">
        <v>141</v>
      </c>
      <c r="G34" s="40" t="s">
        <v>142</v>
      </c>
      <c r="H34" s="132" t="s">
        <v>362</v>
      </c>
      <c r="I34" s="17" t="s">
        <v>216</v>
      </c>
      <c r="J34" s="169" t="s">
        <v>239</v>
      </c>
      <c r="K34" s="80" t="s">
        <v>42</v>
      </c>
      <c r="L34" s="50">
        <v>5397.58</v>
      </c>
      <c r="M34" t="s">
        <v>57</v>
      </c>
    </row>
    <row r="35" spans="1:13" ht="12.75">
      <c r="A35" s="27" t="s">
        <v>20</v>
      </c>
      <c r="B35" t="s">
        <v>376</v>
      </c>
      <c r="C35" s="59" t="s">
        <v>96</v>
      </c>
      <c r="D35" s="59" t="s">
        <v>96</v>
      </c>
      <c r="E35" s="59" t="s">
        <v>96</v>
      </c>
      <c r="F35" s="42" t="s">
        <v>141</v>
      </c>
      <c r="G35" s="40" t="s">
        <v>142</v>
      </c>
      <c r="H35" s="132" t="s">
        <v>362</v>
      </c>
      <c r="I35" s="17" t="s">
        <v>216</v>
      </c>
      <c r="J35" s="169" t="s">
        <v>239</v>
      </c>
      <c r="K35" s="80" t="s">
        <v>107</v>
      </c>
      <c r="L35" s="50">
        <v>231.69</v>
      </c>
      <c r="M35" t="s">
        <v>57</v>
      </c>
    </row>
    <row r="36" spans="1:13" ht="12.75">
      <c r="A36" s="74" t="s">
        <v>20</v>
      </c>
      <c r="B36" t="s">
        <v>377</v>
      </c>
      <c r="C36" s="137" t="s">
        <v>96</v>
      </c>
      <c r="D36" s="137" t="s">
        <v>96</v>
      </c>
      <c r="E36" s="137" t="s">
        <v>96</v>
      </c>
      <c r="F36" s="138" t="s">
        <v>141</v>
      </c>
      <c r="G36" s="75" t="s">
        <v>142</v>
      </c>
      <c r="H36" s="132" t="s">
        <v>362</v>
      </c>
      <c r="I36" s="17" t="s">
        <v>216</v>
      </c>
      <c r="J36" s="169" t="s">
        <v>239</v>
      </c>
      <c r="K36" s="80" t="s">
        <v>108</v>
      </c>
      <c r="L36" s="69">
        <v>39.6</v>
      </c>
      <c r="M36" t="s">
        <v>57</v>
      </c>
    </row>
    <row r="37" spans="1:13" ht="12.75">
      <c r="A37" s="74" t="s">
        <v>20</v>
      </c>
      <c r="B37" t="s">
        <v>378</v>
      </c>
      <c r="C37" s="26"/>
      <c r="D37" s="31"/>
      <c r="E37" s="59">
        <f>SUM(C37:D37)</f>
        <v>0</v>
      </c>
      <c r="F37" s="42" t="s">
        <v>141</v>
      </c>
      <c r="G37" s="40" t="s">
        <v>142</v>
      </c>
      <c r="H37" s="247" t="s">
        <v>362</v>
      </c>
      <c r="I37" s="17" t="s">
        <v>216</v>
      </c>
      <c r="J37" s="220">
        <v>51</v>
      </c>
      <c r="K37" s="80" t="s">
        <v>295</v>
      </c>
      <c r="L37" s="69"/>
      <c r="M37" t="s">
        <v>57</v>
      </c>
    </row>
    <row r="38" spans="1:13" ht="12.75">
      <c r="A38" s="74" t="s">
        <v>20</v>
      </c>
      <c r="B38" t="s">
        <v>379</v>
      </c>
      <c r="C38" s="26">
        <v>2</v>
      </c>
      <c r="D38" s="31"/>
      <c r="E38" s="59">
        <f>SUM(C38:D38)</f>
        <v>2</v>
      </c>
      <c r="F38" s="42" t="s">
        <v>141</v>
      </c>
      <c r="G38" s="40" t="s">
        <v>142</v>
      </c>
      <c r="H38" s="247" t="s">
        <v>362</v>
      </c>
      <c r="I38" s="17" t="s">
        <v>216</v>
      </c>
      <c r="J38" s="220">
        <v>52</v>
      </c>
      <c r="K38" s="80" t="s">
        <v>299</v>
      </c>
      <c r="L38" s="69">
        <v>2437.56</v>
      </c>
      <c r="M38" t="s">
        <v>57</v>
      </c>
    </row>
    <row r="39" spans="1:13" ht="12.75">
      <c r="A39" s="74" t="s">
        <v>20</v>
      </c>
      <c r="B39" t="s">
        <v>380</v>
      </c>
      <c r="C39" s="26"/>
      <c r="D39" s="31"/>
      <c r="E39" s="59">
        <f>SUM(C39:D39)</f>
        <v>0</v>
      </c>
      <c r="F39" s="42" t="s">
        <v>141</v>
      </c>
      <c r="G39" s="40" t="s">
        <v>142</v>
      </c>
      <c r="H39" s="247" t="s">
        <v>362</v>
      </c>
      <c r="I39" s="17" t="s">
        <v>216</v>
      </c>
      <c r="J39" s="220">
        <v>53</v>
      </c>
      <c r="K39" s="80" t="s">
        <v>304</v>
      </c>
      <c r="L39" s="69"/>
      <c r="M39" t="s">
        <v>57</v>
      </c>
    </row>
    <row r="40" spans="1:13" ht="12.75">
      <c r="A40" s="74" t="s">
        <v>20</v>
      </c>
      <c r="B40" t="s">
        <v>381</v>
      </c>
      <c r="C40" s="26"/>
      <c r="D40" s="31"/>
      <c r="E40" s="59">
        <f>SUM(C40:D40)</f>
        <v>0</v>
      </c>
      <c r="F40" s="42" t="s">
        <v>141</v>
      </c>
      <c r="G40" s="40" t="s">
        <v>142</v>
      </c>
      <c r="H40" s="247" t="s">
        <v>362</v>
      </c>
      <c r="I40" s="17" t="s">
        <v>216</v>
      </c>
      <c r="J40" s="220">
        <v>54</v>
      </c>
      <c r="K40" s="80" t="s">
        <v>306</v>
      </c>
      <c r="L40" s="69"/>
      <c r="M40" t="s">
        <v>57</v>
      </c>
    </row>
    <row r="41" spans="1:13" ht="12.75">
      <c r="A41" s="74" t="s">
        <v>20</v>
      </c>
      <c r="B41" t="s">
        <v>382</v>
      </c>
      <c r="C41" s="59" t="s">
        <v>96</v>
      </c>
      <c r="D41" s="59" t="s">
        <v>96</v>
      </c>
      <c r="E41" s="59" t="s">
        <v>96</v>
      </c>
      <c r="F41" s="42" t="s">
        <v>141</v>
      </c>
      <c r="G41" s="40" t="s">
        <v>142</v>
      </c>
      <c r="H41" s="249" t="s">
        <v>362</v>
      </c>
      <c r="I41" s="17" t="s">
        <v>216</v>
      </c>
      <c r="J41" s="169" t="s">
        <v>305</v>
      </c>
      <c r="K41" s="80" t="s">
        <v>296</v>
      </c>
      <c r="L41" s="69"/>
      <c r="M41" t="s">
        <v>57</v>
      </c>
    </row>
    <row r="42" spans="1:13" ht="12.75">
      <c r="A42" s="74" t="s">
        <v>20</v>
      </c>
      <c r="B42" t="s">
        <v>383</v>
      </c>
      <c r="C42" s="59" t="s">
        <v>96</v>
      </c>
      <c r="D42" s="59" t="s">
        <v>96</v>
      </c>
      <c r="E42" s="59" t="s">
        <v>96</v>
      </c>
      <c r="F42" s="42" t="s">
        <v>141</v>
      </c>
      <c r="G42" s="40" t="s">
        <v>142</v>
      </c>
      <c r="H42" s="249" t="s">
        <v>362</v>
      </c>
      <c r="I42" s="17" t="s">
        <v>216</v>
      </c>
      <c r="J42" s="169" t="s">
        <v>305</v>
      </c>
      <c r="K42" s="80" t="s">
        <v>297</v>
      </c>
      <c r="L42" s="69"/>
      <c r="M42" t="s">
        <v>57</v>
      </c>
    </row>
    <row r="43" spans="1:13" ht="13.5" thickBot="1">
      <c r="A43" s="74" t="s">
        <v>20</v>
      </c>
      <c r="B43" t="s">
        <v>384</v>
      </c>
      <c r="C43" s="137" t="s">
        <v>96</v>
      </c>
      <c r="D43" s="137" t="s">
        <v>96</v>
      </c>
      <c r="E43" s="137" t="s">
        <v>96</v>
      </c>
      <c r="F43" s="138" t="s">
        <v>141</v>
      </c>
      <c r="G43" s="75" t="s">
        <v>142</v>
      </c>
      <c r="H43" s="249" t="s">
        <v>362</v>
      </c>
      <c r="I43" s="17" t="s">
        <v>216</v>
      </c>
      <c r="J43" s="239" t="s">
        <v>305</v>
      </c>
      <c r="K43" s="80" t="s">
        <v>298</v>
      </c>
      <c r="L43" s="69"/>
      <c r="M43" t="s">
        <v>57</v>
      </c>
    </row>
    <row r="44" spans="1:13" ht="5.25" customHeight="1" thickBot="1">
      <c r="A44" s="234"/>
      <c r="B44" s="235"/>
      <c r="C44" s="230" t="s">
        <v>97</v>
      </c>
      <c r="D44" s="230" t="s">
        <v>97</v>
      </c>
      <c r="E44" s="230" t="s">
        <v>97</v>
      </c>
      <c r="F44" s="231" t="s">
        <v>97</v>
      </c>
      <c r="G44" s="243" t="s">
        <v>97</v>
      </c>
      <c r="H44" s="248"/>
      <c r="I44" s="245"/>
      <c r="J44" s="231"/>
      <c r="K44" s="230"/>
      <c r="L44" s="232" t="s">
        <v>97</v>
      </c>
      <c r="M44" s="233"/>
    </row>
    <row r="45" spans="1:13" ht="12.75">
      <c r="A45" s="83" t="s">
        <v>21</v>
      </c>
      <c r="B45" t="s">
        <v>165</v>
      </c>
      <c r="C45" s="116">
        <v>10</v>
      </c>
      <c r="D45" s="84">
        <v>10</v>
      </c>
      <c r="E45" s="117">
        <f aca="true" t="shared" si="2" ref="E45:E56">SUM(C45:D45)</f>
        <v>20</v>
      </c>
      <c r="F45" s="117">
        <v>25</v>
      </c>
      <c r="G45" s="86">
        <f aca="true" t="shared" si="3" ref="G45:G52">SUM(E45-F45)</f>
        <v>-5</v>
      </c>
      <c r="H45" s="247" t="s">
        <v>362</v>
      </c>
      <c r="I45" s="17" t="s">
        <v>320</v>
      </c>
      <c r="J45" s="130">
        <v>73</v>
      </c>
      <c r="K45" s="80" t="s">
        <v>321</v>
      </c>
      <c r="L45" s="72">
        <v>131824.67</v>
      </c>
      <c r="M45" t="s">
        <v>57</v>
      </c>
    </row>
    <row r="46" spans="1:13" ht="12.75">
      <c r="A46" s="27" t="s">
        <v>21</v>
      </c>
      <c r="B46" t="s">
        <v>166</v>
      </c>
      <c r="C46" s="26"/>
      <c r="D46" s="31">
        <v>1</v>
      </c>
      <c r="E46" s="59">
        <f t="shared" si="2"/>
        <v>1</v>
      </c>
      <c r="F46" s="59">
        <v>6</v>
      </c>
      <c r="G46" s="86">
        <f t="shared" si="3"/>
        <v>-5</v>
      </c>
      <c r="H46" s="247" t="s">
        <v>362</v>
      </c>
      <c r="I46" s="17" t="s">
        <v>323</v>
      </c>
      <c r="J46" s="81">
        <v>74</v>
      </c>
      <c r="K46" s="80" t="s">
        <v>129</v>
      </c>
      <c r="L46" s="50">
        <v>5827.38</v>
      </c>
      <c r="M46" t="s">
        <v>57</v>
      </c>
    </row>
    <row r="47" spans="1:13" ht="12.75">
      <c r="A47" s="27" t="s">
        <v>21</v>
      </c>
      <c r="B47" t="s">
        <v>167</v>
      </c>
      <c r="C47" s="26">
        <v>2</v>
      </c>
      <c r="D47" s="31">
        <v>5</v>
      </c>
      <c r="E47" s="59">
        <f t="shared" si="2"/>
        <v>7</v>
      </c>
      <c r="F47" s="59">
        <v>9</v>
      </c>
      <c r="G47" s="86">
        <f t="shared" si="3"/>
        <v>-2</v>
      </c>
      <c r="H47" s="247" t="s">
        <v>362</v>
      </c>
      <c r="I47" s="17" t="s">
        <v>324</v>
      </c>
      <c r="J47" s="81">
        <v>75</v>
      </c>
      <c r="K47" s="80" t="s">
        <v>130</v>
      </c>
      <c r="L47" s="50">
        <v>37339.62</v>
      </c>
      <c r="M47" t="s">
        <v>57</v>
      </c>
    </row>
    <row r="48" spans="1:13" ht="12.75">
      <c r="A48" s="27" t="s">
        <v>21</v>
      </c>
      <c r="B48" t="s">
        <v>168</v>
      </c>
      <c r="C48" s="26"/>
      <c r="D48" s="31">
        <v>4</v>
      </c>
      <c r="E48" s="59">
        <f t="shared" si="2"/>
        <v>4</v>
      </c>
      <c r="F48" s="59">
        <v>5</v>
      </c>
      <c r="G48" s="86">
        <f t="shared" si="3"/>
        <v>-1</v>
      </c>
      <c r="H48" s="247" t="s">
        <v>362</v>
      </c>
      <c r="I48" s="17" t="s">
        <v>290</v>
      </c>
      <c r="J48" s="81">
        <v>76</v>
      </c>
      <c r="K48" s="80" t="s">
        <v>131</v>
      </c>
      <c r="L48" s="50">
        <v>11227.7</v>
      </c>
      <c r="M48" t="s">
        <v>57</v>
      </c>
    </row>
    <row r="49" spans="1:13" ht="12.75">
      <c r="A49" s="27" t="s">
        <v>21</v>
      </c>
      <c r="B49" t="s">
        <v>312</v>
      </c>
      <c r="C49" s="26">
        <v>10</v>
      </c>
      <c r="D49" s="31">
        <v>1</v>
      </c>
      <c r="E49" s="59">
        <f t="shared" si="2"/>
        <v>11</v>
      </c>
      <c r="F49" s="59">
        <v>11</v>
      </c>
      <c r="G49" s="86">
        <f t="shared" si="3"/>
        <v>0</v>
      </c>
      <c r="H49" s="247" t="s">
        <v>362</v>
      </c>
      <c r="I49" s="17" t="s">
        <v>325</v>
      </c>
      <c r="J49" s="81">
        <v>55</v>
      </c>
      <c r="K49" s="80" t="s">
        <v>326</v>
      </c>
      <c r="L49" s="50">
        <v>90544.74</v>
      </c>
      <c r="M49" t="s">
        <v>57</v>
      </c>
    </row>
    <row r="50" spans="1:13" ht="12.75">
      <c r="A50" s="27" t="s">
        <v>21</v>
      </c>
      <c r="B50" t="s">
        <v>313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7" t="s">
        <v>362</v>
      </c>
      <c r="I50" s="17" t="s">
        <v>327</v>
      </c>
      <c r="J50" s="81">
        <v>56</v>
      </c>
      <c r="K50" s="80" t="s">
        <v>328</v>
      </c>
      <c r="L50" s="50"/>
      <c r="M50" t="s">
        <v>57</v>
      </c>
    </row>
    <row r="51" spans="1:13" ht="12.75">
      <c r="A51" s="27" t="s">
        <v>21</v>
      </c>
      <c r="B51" t="s">
        <v>314</v>
      </c>
      <c r="C51" s="26">
        <v>1</v>
      </c>
      <c r="D51" s="31"/>
      <c r="E51" s="59">
        <f t="shared" si="2"/>
        <v>1</v>
      </c>
      <c r="F51" s="25">
        <v>3</v>
      </c>
      <c r="G51" s="86">
        <f t="shared" si="3"/>
        <v>-2</v>
      </c>
      <c r="H51" s="247" t="s">
        <v>362</v>
      </c>
      <c r="I51" s="17" t="s">
        <v>329</v>
      </c>
      <c r="J51" s="81">
        <v>57</v>
      </c>
      <c r="K51" s="80" t="s">
        <v>330</v>
      </c>
      <c r="L51" s="50">
        <v>3868.38</v>
      </c>
      <c r="M51" t="s">
        <v>57</v>
      </c>
    </row>
    <row r="52" spans="1:13" ht="13.5" thickBot="1">
      <c r="A52" s="74" t="s">
        <v>21</v>
      </c>
      <c r="B52" t="s">
        <v>315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7" t="s">
        <v>362</v>
      </c>
      <c r="I52" s="17" t="s">
        <v>291</v>
      </c>
      <c r="J52" s="139">
        <v>58</v>
      </c>
      <c r="K52" s="80" t="s">
        <v>331</v>
      </c>
      <c r="L52" s="69"/>
      <c r="M52" t="s">
        <v>57</v>
      </c>
    </row>
    <row r="53" spans="1:13" ht="5.25" customHeight="1" thickBot="1">
      <c r="A53" s="234"/>
      <c r="B53" s="236"/>
      <c r="C53" s="230" t="s">
        <v>97</v>
      </c>
      <c r="D53" s="230" t="s">
        <v>97</v>
      </c>
      <c r="E53" s="230" t="s">
        <v>97</v>
      </c>
      <c r="F53" s="231" t="s">
        <v>97</v>
      </c>
      <c r="G53" s="243" t="s">
        <v>97</v>
      </c>
      <c r="H53" s="248"/>
      <c r="I53" s="237"/>
      <c r="J53" s="231"/>
      <c r="K53" s="238"/>
      <c r="L53" s="232" t="s">
        <v>97</v>
      </c>
      <c r="M53" s="233"/>
    </row>
    <row r="54" spans="1:13" ht="15">
      <c r="A54" s="83" t="s">
        <v>22</v>
      </c>
      <c r="B54" s="221" t="s">
        <v>332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7" t="s">
        <v>360</v>
      </c>
      <c r="I54" s="17" t="s">
        <v>218</v>
      </c>
      <c r="J54" s="130">
        <v>11</v>
      </c>
      <c r="K54" s="80" t="s">
        <v>30</v>
      </c>
      <c r="L54" s="72"/>
      <c r="M54" t="s">
        <v>57</v>
      </c>
    </row>
    <row r="55" spans="1:13" ht="15">
      <c r="A55" s="27" t="s">
        <v>22</v>
      </c>
      <c r="B55" s="221" t="s">
        <v>385</v>
      </c>
      <c r="C55" s="58">
        <v>1</v>
      </c>
      <c r="D55" s="31">
        <v>1</v>
      </c>
      <c r="E55" s="59">
        <f t="shared" si="2"/>
        <v>2</v>
      </c>
      <c r="F55" s="25">
        <v>2</v>
      </c>
      <c r="G55" s="86">
        <f>SUM(E55-F55)</f>
        <v>0</v>
      </c>
      <c r="H55" s="247" t="s">
        <v>362</v>
      </c>
      <c r="I55" s="70" t="s">
        <v>290</v>
      </c>
      <c r="J55" s="81">
        <v>45</v>
      </c>
      <c r="K55" s="80" t="s">
        <v>132</v>
      </c>
      <c r="L55" s="50">
        <v>3554.54</v>
      </c>
      <c r="M55" t="s">
        <v>57</v>
      </c>
    </row>
    <row r="56" spans="1:13" ht="15.75" thickBot="1">
      <c r="A56" s="74" t="s">
        <v>22</v>
      </c>
      <c r="B56" s="221" t="s">
        <v>386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7" t="s">
        <v>362</v>
      </c>
      <c r="I56" s="17" t="s">
        <v>291</v>
      </c>
      <c r="J56" s="139">
        <v>59</v>
      </c>
      <c r="K56" s="80" t="s">
        <v>333</v>
      </c>
      <c r="L56" s="69"/>
      <c r="M56" t="s">
        <v>57</v>
      </c>
    </row>
    <row r="57" spans="1:13" ht="5.25" customHeight="1" thickBot="1">
      <c r="A57" s="234"/>
      <c r="B57" s="236"/>
      <c r="C57" s="230" t="s">
        <v>97</v>
      </c>
      <c r="D57" s="230" t="s">
        <v>97</v>
      </c>
      <c r="E57" s="230" t="s">
        <v>97</v>
      </c>
      <c r="F57" s="231" t="s">
        <v>97</v>
      </c>
      <c r="G57" s="243" t="s">
        <v>97</v>
      </c>
      <c r="H57" s="248"/>
      <c r="I57" s="237"/>
      <c r="J57" s="231"/>
      <c r="K57" s="238"/>
      <c r="L57" s="232" t="s">
        <v>97</v>
      </c>
      <c r="M57" s="233"/>
    </row>
    <row r="58" spans="1:13" ht="12.75">
      <c r="A58" s="83" t="s">
        <v>23</v>
      </c>
      <c r="B58" t="s">
        <v>223</v>
      </c>
      <c r="C58" s="116">
        <v>9</v>
      </c>
      <c r="D58" s="84">
        <v>7</v>
      </c>
      <c r="E58" s="117">
        <f aca="true" t="shared" si="4" ref="E58:E68">SUM(C58:D58)</f>
        <v>16</v>
      </c>
      <c r="F58" s="141">
        <v>46</v>
      </c>
      <c r="G58" s="86">
        <f>SUM(E60+E59+E58-F58)</f>
        <v>3</v>
      </c>
      <c r="H58" s="247" t="s">
        <v>360</v>
      </c>
      <c r="I58" s="17" t="s">
        <v>222</v>
      </c>
      <c r="J58" s="130">
        <v>2</v>
      </c>
      <c r="K58" s="17" t="s">
        <v>230</v>
      </c>
      <c r="L58" s="72">
        <v>8982.85</v>
      </c>
      <c r="M58" t="s">
        <v>57</v>
      </c>
    </row>
    <row r="59" spans="1:13" ht="12.75">
      <c r="A59" s="27" t="s">
        <v>23</v>
      </c>
      <c r="B59" t="s">
        <v>219</v>
      </c>
      <c r="C59" s="26">
        <v>6</v>
      </c>
      <c r="D59" s="31">
        <v>14</v>
      </c>
      <c r="E59" s="59">
        <f t="shared" si="4"/>
        <v>20</v>
      </c>
      <c r="F59" s="42" t="s">
        <v>141</v>
      </c>
      <c r="G59" s="40" t="s">
        <v>236</v>
      </c>
      <c r="H59" s="247" t="s">
        <v>360</v>
      </c>
      <c r="I59" s="17" t="s">
        <v>222</v>
      </c>
      <c r="J59" s="81">
        <v>6</v>
      </c>
      <c r="K59" s="80" t="s">
        <v>231</v>
      </c>
      <c r="L59" s="50">
        <v>11981.61</v>
      </c>
      <c r="M59" t="s">
        <v>57</v>
      </c>
    </row>
    <row r="60" spans="1:13" ht="12.75">
      <c r="A60" s="27" t="s">
        <v>23</v>
      </c>
      <c r="B60" t="s">
        <v>220</v>
      </c>
      <c r="C60" s="26">
        <v>4</v>
      </c>
      <c r="D60" s="31">
        <v>9</v>
      </c>
      <c r="E60" s="59">
        <f t="shared" si="4"/>
        <v>13</v>
      </c>
      <c r="F60" s="42" t="s">
        <v>141</v>
      </c>
      <c r="G60" s="40" t="s">
        <v>236</v>
      </c>
      <c r="H60" s="247" t="s">
        <v>360</v>
      </c>
      <c r="I60" s="17" t="s">
        <v>222</v>
      </c>
      <c r="J60" s="81">
        <v>16</v>
      </c>
      <c r="K60" s="80" t="s">
        <v>232</v>
      </c>
      <c r="L60" s="50">
        <v>6942.28</v>
      </c>
      <c r="M60" t="s">
        <v>57</v>
      </c>
    </row>
    <row r="61" spans="1:13" ht="12.75">
      <c r="A61" s="27" t="s">
        <v>23</v>
      </c>
      <c r="B61" t="s">
        <v>221</v>
      </c>
      <c r="C61" s="26">
        <v>1</v>
      </c>
      <c r="D61" s="31"/>
      <c r="E61" s="59">
        <f t="shared" si="4"/>
        <v>1</v>
      </c>
      <c r="F61" s="137">
        <v>2</v>
      </c>
      <c r="G61" s="40">
        <f>SUM(E61-F61)</f>
        <v>-1</v>
      </c>
      <c r="H61" s="247" t="s">
        <v>361</v>
      </c>
      <c r="I61" s="17" t="s">
        <v>229</v>
      </c>
      <c r="J61" s="81">
        <v>25</v>
      </c>
      <c r="K61" s="80" t="s">
        <v>233</v>
      </c>
      <c r="L61" s="50">
        <v>2936.94</v>
      </c>
      <c r="M61" t="s">
        <v>57</v>
      </c>
    </row>
    <row r="62" spans="1:13" ht="12" customHeight="1">
      <c r="A62" s="27" t="s">
        <v>23</v>
      </c>
      <c r="B62" t="s">
        <v>387</v>
      </c>
      <c r="C62" s="26"/>
      <c r="D62" s="31">
        <v>3</v>
      </c>
      <c r="E62" s="168">
        <f t="shared" si="4"/>
        <v>3</v>
      </c>
      <c r="F62" s="25">
        <v>3</v>
      </c>
      <c r="G62" s="40">
        <f>SUM(E62+E64-F62)</f>
        <v>0</v>
      </c>
      <c r="H62" s="247" t="s">
        <v>362</v>
      </c>
      <c r="I62" s="17" t="s">
        <v>334</v>
      </c>
      <c r="J62" s="81">
        <v>26</v>
      </c>
      <c r="K62" s="17" t="s">
        <v>234</v>
      </c>
      <c r="L62" s="50">
        <v>13623.38</v>
      </c>
      <c r="M62" t="s">
        <v>57</v>
      </c>
    </row>
    <row r="63" spans="1:13" ht="12" customHeight="1">
      <c r="A63" s="27" t="s">
        <v>23</v>
      </c>
      <c r="B63" t="s">
        <v>388</v>
      </c>
      <c r="C63" s="140">
        <v>1</v>
      </c>
      <c r="D63" s="73">
        <v>2</v>
      </c>
      <c r="E63" s="168">
        <f t="shared" si="4"/>
        <v>3</v>
      </c>
      <c r="F63" s="25">
        <v>3</v>
      </c>
      <c r="G63" s="40">
        <f>SUM(E68+E63-F63)</f>
        <v>0</v>
      </c>
      <c r="H63" s="247" t="s">
        <v>362</v>
      </c>
      <c r="I63" s="17" t="s">
        <v>336</v>
      </c>
      <c r="J63" s="139">
        <v>28</v>
      </c>
      <c r="K63" s="17" t="s">
        <v>335</v>
      </c>
      <c r="L63" s="69">
        <v>24323.02</v>
      </c>
      <c r="M63" t="s">
        <v>57</v>
      </c>
    </row>
    <row r="64" spans="1:13" ht="12" customHeight="1">
      <c r="A64" s="74" t="s">
        <v>23</v>
      </c>
      <c r="B64" t="s">
        <v>389</v>
      </c>
      <c r="C64" s="140"/>
      <c r="D64" s="73"/>
      <c r="E64" s="137">
        <f t="shared" si="4"/>
        <v>0</v>
      </c>
      <c r="F64" s="42" t="s">
        <v>141</v>
      </c>
      <c r="G64" s="40" t="s">
        <v>357</v>
      </c>
      <c r="H64" s="247" t="s">
        <v>362</v>
      </c>
      <c r="I64" s="17" t="s">
        <v>334</v>
      </c>
      <c r="J64" s="139">
        <v>27</v>
      </c>
      <c r="K64" s="80" t="s">
        <v>235</v>
      </c>
      <c r="L64" s="69"/>
      <c r="M64" t="s">
        <v>57</v>
      </c>
    </row>
    <row r="65" spans="1:13" ht="12" customHeight="1">
      <c r="A65" s="74" t="s">
        <v>23</v>
      </c>
      <c r="B65" t="s">
        <v>390</v>
      </c>
      <c r="C65" s="59" t="s">
        <v>96</v>
      </c>
      <c r="D65" s="59" t="s">
        <v>96</v>
      </c>
      <c r="E65" s="59" t="s">
        <v>96</v>
      </c>
      <c r="F65" s="59" t="s">
        <v>96</v>
      </c>
      <c r="G65" s="168" t="s">
        <v>96</v>
      </c>
      <c r="H65" s="249" t="s">
        <v>362</v>
      </c>
      <c r="I65" s="17" t="s">
        <v>334</v>
      </c>
      <c r="J65" s="139">
        <v>27</v>
      </c>
      <c r="K65" s="80" t="s">
        <v>341</v>
      </c>
      <c r="L65" s="69"/>
      <c r="M65" t="s">
        <v>57</v>
      </c>
    </row>
    <row r="66" spans="1:13" s="28" customFormat="1" ht="12" customHeight="1">
      <c r="A66" s="74" t="s">
        <v>23</v>
      </c>
      <c r="B66" t="s">
        <v>376</v>
      </c>
      <c r="C66" s="59" t="s">
        <v>96</v>
      </c>
      <c r="D66" s="59" t="s">
        <v>96</v>
      </c>
      <c r="E66" s="59" t="s">
        <v>96</v>
      </c>
      <c r="F66" s="59" t="s">
        <v>96</v>
      </c>
      <c r="G66" s="168" t="s">
        <v>96</v>
      </c>
      <c r="H66" s="249" t="s">
        <v>362</v>
      </c>
      <c r="I66" s="17" t="s">
        <v>334</v>
      </c>
      <c r="J66" s="139">
        <v>27</v>
      </c>
      <c r="K66" s="80" t="s">
        <v>249</v>
      </c>
      <c r="L66" s="69"/>
      <c r="M66" t="s">
        <v>57</v>
      </c>
    </row>
    <row r="67" spans="1:13" ht="12" customHeight="1">
      <c r="A67" s="74" t="s">
        <v>23</v>
      </c>
      <c r="B67" t="s">
        <v>391</v>
      </c>
      <c r="C67" s="137" t="s">
        <v>96</v>
      </c>
      <c r="D67" s="137" t="s">
        <v>96</v>
      </c>
      <c r="E67" s="137" t="s">
        <v>96</v>
      </c>
      <c r="F67" s="59" t="s">
        <v>96</v>
      </c>
      <c r="G67" s="168" t="s">
        <v>96</v>
      </c>
      <c r="H67" s="249" t="s">
        <v>362</v>
      </c>
      <c r="I67" s="17" t="s">
        <v>334</v>
      </c>
      <c r="J67" s="139">
        <v>27</v>
      </c>
      <c r="K67" s="80" t="s">
        <v>250</v>
      </c>
      <c r="L67" s="69"/>
      <c r="M67" t="s">
        <v>57</v>
      </c>
    </row>
    <row r="68" spans="1:13" ht="12" customHeight="1">
      <c r="A68" s="74" t="s">
        <v>23</v>
      </c>
      <c r="B68" t="s">
        <v>392</v>
      </c>
      <c r="C68" s="140"/>
      <c r="D68" s="73"/>
      <c r="E68" s="137">
        <f t="shared" si="4"/>
        <v>0</v>
      </c>
      <c r="F68" s="42" t="s">
        <v>141</v>
      </c>
      <c r="G68" s="40" t="s">
        <v>356</v>
      </c>
      <c r="H68" s="132" t="s">
        <v>362</v>
      </c>
      <c r="I68" s="17" t="s">
        <v>336</v>
      </c>
      <c r="J68" s="139">
        <v>29</v>
      </c>
      <c r="K68" s="80" t="s">
        <v>337</v>
      </c>
      <c r="L68" s="69"/>
      <c r="M68" t="s">
        <v>57</v>
      </c>
    </row>
    <row r="69" spans="1:13" ht="12" customHeight="1">
      <c r="A69" s="74" t="s">
        <v>23</v>
      </c>
      <c r="B69" t="s">
        <v>393</v>
      </c>
      <c r="C69" s="59" t="s">
        <v>96</v>
      </c>
      <c r="D69" s="59" t="s">
        <v>96</v>
      </c>
      <c r="E69" s="59" t="s">
        <v>96</v>
      </c>
      <c r="F69" s="59" t="s">
        <v>96</v>
      </c>
      <c r="G69" s="168" t="s">
        <v>96</v>
      </c>
      <c r="H69" s="249" t="s">
        <v>362</v>
      </c>
      <c r="I69" s="17" t="s">
        <v>336</v>
      </c>
      <c r="J69" s="139">
        <v>29</v>
      </c>
      <c r="K69" s="80" t="s">
        <v>340</v>
      </c>
      <c r="L69" s="69"/>
      <c r="M69" t="s">
        <v>57</v>
      </c>
    </row>
    <row r="70" spans="1:13" ht="12" customHeight="1">
      <c r="A70" s="74" t="s">
        <v>23</v>
      </c>
      <c r="B70" t="s">
        <v>394</v>
      </c>
      <c r="C70" s="59" t="s">
        <v>96</v>
      </c>
      <c r="D70" s="59" t="s">
        <v>96</v>
      </c>
      <c r="E70" s="59" t="s">
        <v>96</v>
      </c>
      <c r="F70" s="59" t="s">
        <v>96</v>
      </c>
      <c r="G70" s="168" t="s">
        <v>96</v>
      </c>
      <c r="H70" s="249" t="s">
        <v>362</v>
      </c>
      <c r="I70" s="17" t="s">
        <v>336</v>
      </c>
      <c r="J70" s="139">
        <v>29</v>
      </c>
      <c r="K70" s="80" t="s">
        <v>338</v>
      </c>
      <c r="L70" s="69"/>
      <c r="M70" t="s">
        <v>57</v>
      </c>
    </row>
    <row r="71" spans="1:13" ht="12" customHeight="1" thickBot="1">
      <c r="A71" s="74" t="s">
        <v>23</v>
      </c>
      <c r="B71" t="s">
        <v>384</v>
      </c>
      <c r="C71" s="137" t="s">
        <v>96</v>
      </c>
      <c r="D71" s="137" t="s">
        <v>96</v>
      </c>
      <c r="E71" s="137" t="s">
        <v>96</v>
      </c>
      <c r="F71" s="137" t="s">
        <v>96</v>
      </c>
      <c r="G71" s="244" t="s">
        <v>96</v>
      </c>
      <c r="H71" s="249" t="s">
        <v>362</v>
      </c>
      <c r="I71" s="17" t="s">
        <v>336</v>
      </c>
      <c r="J71" s="139">
        <v>29</v>
      </c>
      <c r="K71" s="80" t="s">
        <v>339</v>
      </c>
      <c r="L71" s="69"/>
      <c r="M71" t="s">
        <v>57</v>
      </c>
    </row>
    <row r="72" spans="1:13" ht="5.25" customHeight="1" thickBot="1">
      <c r="A72" s="234"/>
      <c r="B72" s="235"/>
      <c r="C72" s="230" t="s">
        <v>97</v>
      </c>
      <c r="D72" s="242" t="s">
        <v>97</v>
      </c>
      <c r="E72" s="230" t="s">
        <v>97</v>
      </c>
      <c r="F72" s="231" t="s">
        <v>97</v>
      </c>
      <c r="G72" s="243" t="s">
        <v>97</v>
      </c>
      <c r="H72" s="248"/>
      <c r="I72" s="245"/>
      <c r="J72" s="231"/>
      <c r="K72" s="241"/>
      <c r="L72" s="232" t="s">
        <v>97</v>
      </c>
      <c r="M72" s="233"/>
    </row>
    <row r="73" spans="1:13" ht="12" customHeight="1">
      <c r="A73" s="83" t="s">
        <v>49</v>
      </c>
      <c r="B73" t="s">
        <v>126</v>
      </c>
      <c r="C73" s="116">
        <v>1</v>
      </c>
      <c r="D73" s="84"/>
      <c r="E73" s="117">
        <f>SUM(C73:D73)</f>
        <v>1</v>
      </c>
      <c r="F73" s="141">
        <v>2</v>
      </c>
      <c r="G73" s="86">
        <f>SUM(E74+E73-F73)</f>
        <v>1</v>
      </c>
      <c r="H73" s="247" t="s">
        <v>362</v>
      </c>
      <c r="I73" s="17" t="s">
        <v>95</v>
      </c>
      <c r="J73" s="130">
        <v>70</v>
      </c>
      <c r="K73" s="17" t="s">
        <v>50</v>
      </c>
      <c r="L73" s="72"/>
      <c r="M73" t="s">
        <v>57</v>
      </c>
    </row>
    <row r="74" spans="1:13" ht="12.75">
      <c r="A74" s="27" t="s">
        <v>114</v>
      </c>
      <c r="B74" t="s">
        <v>395</v>
      </c>
      <c r="C74" s="26">
        <v>1</v>
      </c>
      <c r="D74" s="31">
        <v>1</v>
      </c>
      <c r="E74" s="59">
        <f>SUM(C74:D74)</f>
        <v>2</v>
      </c>
      <c r="F74" s="42" t="s">
        <v>141</v>
      </c>
      <c r="G74" s="40" t="s">
        <v>145</v>
      </c>
      <c r="H74" s="247" t="s">
        <v>362</v>
      </c>
      <c r="I74" s="17" t="s">
        <v>95</v>
      </c>
      <c r="J74" s="81">
        <v>33</v>
      </c>
      <c r="K74" s="80" t="s">
        <v>83</v>
      </c>
      <c r="L74" s="50">
        <v>2454.48</v>
      </c>
      <c r="M74" t="s">
        <v>57</v>
      </c>
    </row>
    <row r="75" spans="1:13" ht="12.75">
      <c r="A75" s="27" t="s">
        <v>49</v>
      </c>
      <c r="B75" t="s">
        <v>210</v>
      </c>
      <c r="C75" s="59" t="s">
        <v>96</v>
      </c>
      <c r="D75" s="59" t="s">
        <v>96</v>
      </c>
      <c r="E75" s="59" t="s">
        <v>96</v>
      </c>
      <c r="F75" s="42" t="s">
        <v>141</v>
      </c>
      <c r="G75" s="40" t="s">
        <v>248</v>
      </c>
      <c r="H75" s="249" t="s">
        <v>362</v>
      </c>
      <c r="I75" s="17" t="s">
        <v>216</v>
      </c>
      <c r="J75" s="81">
        <v>33</v>
      </c>
      <c r="K75" s="80" t="s">
        <v>42</v>
      </c>
      <c r="L75" s="50"/>
      <c r="M75" t="s">
        <v>57</v>
      </c>
    </row>
    <row r="76" spans="1:13" ht="12.75">
      <c r="A76" s="27" t="s">
        <v>49</v>
      </c>
      <c r="B76" t="s">
        <v>211</v>
      </c>
      <c r="C76" s="59" t="s">
        <v>96</v>
      </c>
      <c r="D76" s="59" t="s">
        <v>96</v>
      </c>
      <c r="E76" s="59" t="s">
        <v>96</v>
      </c>
      <c r="F76" s="42" t="s">
        <v>141</v>
      </c>
      <c r="G76" s="40" t="s">
        <v>145</v>
      </c>
      <c r="H76" s="249" t="s">
        <v>362</v>
      </c>
      <c r="I76" s="17" t="s">
        <v>95</v>
      </c>
      <c r="J76" s="81">
        <v>33</v>
      </c>
      <c r="K76" s="80" t="s">
        <v>115</v>
      </c>
      <c r="L76" s="50"/>
      <c r="M76" t="s">
        <v>57</v>
      </c>
    </row>
    <row r="77" spans="1:13" ht="13.5" thickBot="1">
      <c r="A77" s="74" t="s">
        <v>49</v>
      </c>
      <c r="B77" t="s">
        <v>212</v>
      </c>
      <c r="C77" s="137" t="s">
        <v>96</v>
      </c>
      <c r="D77" s="137" t="s">
        <v>96</v>
      </c>
      <c r="E77" s="137" t="s">
        <v>96</v>
      </c>
      <c r="F77" s="138" t="s">
        <v>141</v>
      </c>
      <c r="G77" s="75" t="s">
        <v>145</v>
      </c>
      <c r="H77" s="249" t="s">
        <v>362</v>
      </c>
      <c r="I77" s="17" t="s">
        <v>95</v>
      </c>
      <c r="J77" s="139">
        <v>33</v>
      </c>
      <c r="K77" s="80" t="s">
        <v>116</v>
      </c>
      <c r="L77" s="69"/>
      <c r="M77" t="s">
        <v>57</v>
      </c>
    </row>
    <row r="78" spans="1:13" ht="5.25" customHeight="1" thickBot="1">
      <c r="A78" s="234"/>
      <c r="B78" s="235"/>
      <c r="C78" s="242" t="s">
        <v>97</v>
      </c>
      <c r="D78" s="242" t="s">
        <v>97</v>
      </c>
      <c r="E78" s="242" t="s">
        <v>97</v>
      </c>
      <c r="F78" s="231" t="s">
        <v>97</v>
      </c>
      <c r="G78" s="243" t="s">
        <v>97</v>
      </c>
      <c r="H78" s="248"/>
      <c r="I78" s="245"/>
      <c r="J78" s="231"/>
      <c r="K78" s="230"/>
      <c r="L78" s="232" t="s">
        <v>97</v>
      </c>
      <c r="M78" s="233"/>
    </row>
    <row r="79" spans="1:13" ht="13.5" thickBot="1">
      <c r="A79" s="83" t="s">
        <v>169</v>
      </c>
      <c r="B79" t="s">
        <v>170</v>
      </c>
      <c r="C79" s="116"/>
      <c r="D79" s="84"/>
      <c r="E79" s="117">
        <f>SUM(C79:D79)</f>
        <v>0</v>
      </c>
      <c r="F79" s="117">
        <v>0</v>
      </c>
      <c r="G79" s="86">
        <f>SUM(E79-F79)</f>
        <v>0</v>
      </c>
      <c r="H79" s="174" t="s">
        <v>362</v>
      </c>
      <c r="I79" s="17" t="s">
        <v>240</v>
      </c>
      <c r="J79" s="130">
        <v>87</v>
      </c>
      <c r="K79" s="80" t="s">
        <v>172</v>
      </c>
      <c r="L79" s="72"/>
      <c r="M79" t="s">
        <v>57</v>
      </c>
    </row>
    <row r="80" spans="1:13" ht="12.75">
      <c r="A80" s="17"/>
      <c r="C80" s="35">
        <f>SUM(C4:C79)</f>
        <v>126</v>
      </c>
      <c r="D80" s="35">
        <f>SUM(D4:D79)</f>
        <v>109</v>
      </c>
      <c r="E80" s="35">
        <f>SUM(E4:E79)</f>
        <v>235</v>
      </c>
      <c r="F80" s="35">
        <f>SUM(F4:F79)</f>
        <v>275</v>
      </c>
      <c r="G80" s="35">
        <f>SUM(G4+G5+G6+G7+G8+G9+G11+G14+G15+G16+G17+G18+G20+G21+G22+G23+G25+G30+G45+G46+G47+G48+G49+G50+G51+G52+G54+G55+G56+G58+G61+G62+G63+G73+G79)</f>
        <v>-40</v>
      </c>
      <c r="K80" s="23" t="s">
        <v>98</v>
      </c>
      <c r="L80" s="15">
        <f>SUM(L4:L79)</f>
        <v>570986.8799999999</v>
      </c>
      <c r="M80" t="s">
        <v>57</v>
      </c>
    </row>
    <row r="81" spans="1:11" ht="12.75">
      <c r="A81" s="322"/>
      <c r="B81" s="323"/>
      <c r="C81" s="1"/>
      <c r="D81" s="1"/>
      <c r="E81" s="1"/>
      <c r="K81" s="1"/>
    </row>
    <row r="82" spans="1:12" ht="13.5" thickBot="1">
      <c r="A82" s="305">
        <v>40840</v>
      </c>
      <c r="B82" s="37" t="s">
        <v>636</v>
      </c>
      <c r="C82" s="1"/>
      <c r="D82" s="1"/>
      <c r="F82" s="4"/>
      <c r="I82" s="4"/>
      <c r="J82" s="4"/>
      <c r="K82" s="1"/>
      <c r="L82" s="4" t="s">
        <v>56</v>
      </c>
    </row>
    <row r="83" spans="1:13" ht="12.75">
      <c r="A83" s="303">
        <v>40918</v>
      </c>
      <c r="B83" s="38" t="s">
        <v>637</v>
      </c>
      <c r="C83" s="1"/>
      <c r="D83" s="118"/>
      <c r="E83" s="223" t="s">
        <v>38</v>
      </c>
      <c r="F83" s="148">
        <f>SUM(F14+F18+F20+F21+F22+F23+F54+F58)</f>
        <v>137</v>
      </c>
      <c r="I83" s="14"/>
      <c r="J83" s="14"/>
      <c r="K83" s="225" t="s">
        <v>38</v>
      </c>
      <c r="L83" s="154">
        <f>SUM(L14+L18+L19+L20+L21+L22+L23+L54+L58+L59+L60)</f>
        <v>125144.13</v>
      </c>
      <c r="M83" s="111" t="s">
        <v>57</v>
      </c>
    </row>
    <row r="84" spans="1:13" ht="12.75">
      <c r="A84" s="1"/>
      <c r="B84" s="5" t="s">
        <v>358</v>
      </c>
      <c r="C84" s="1"/>
      <c r="D84" s="121"/>
      <c r="E84" s="224" t="s">
        <v>39</v>
      </c>
      <c r="F84" s="149">
        <f>SUM(F15+F25+F61)</f>
        <v>14</v>
      </c>
      <c r="I84" s="14"/>
      <c r="J84" s="14"/>
      <c r="K84" s="226" t="s">
        <v>39</v>
      </c>
      <c r="L84" s="155">
        <f>SUM(L15+L25+L26+L27+L28+L61)</f>
        <v>49876.62</v>
      </c>
      <c r="M84" s="156" t="s">
        <v>57</v>
      </c>
    </row>
    <row r="85" spans="1:13" ht="13.5" thickBot="1">
      <c r="A85" s="1"/>
      <c r="B85" s="13"/>
      <c r="C85" s="1"/>
      <c r="D85" s="121"/>
      <c r="E85" s="224" t="s">
        <v>40</v>
      </c>
      <c r="F85" s="150">
        <f>SUM(F16+F17+F30+F45+F46+F47+F48+F49+F50+F51+F52+F55+F56+F62+F63+F73+F79)</f>
        <v>105</v>
      </c>
      <c r="H85" s="1"/>
      <c r="I85" s="14"/>
      <c r="J85" s="14"/>
      <c r="K85" s="226" t="s">
        <v>40</v>
      </c>
      <c r="L85" s="155">
        <f>SUM(L16+L17+L30+L31+L32+L33+L34+L35+L36+L37+L38+L39+L40+L41+L42+L43+L45+L46+L47+L48+L49+L50+L51+L52+L55+L56+L62+L63+L64+L65+L66+L67+L68+L69+L70+L71+L73+L74+L75+L76+L77+L79)</f>
        <v>362532.83</v>
      </c>
      <c r="M85" s="156" t="s">
        <v>57</v>
      </c>
    </row>
    <row r="86" spans="1:13" ht="13.5" thickBot="1">
      <c r="A86" s="195"/>
      <c r="B86" s="306" t="s">
        <v>257</v>
      </c>
      <c r="C86" s="70"/>
      <c r="D86" s="151"/>
      <c r="E86" s="152" t="s">
        <v>43</v>
      </c>
      <c r="F86" s="153">
        <f>SUM(F83:F85)</f>
        <v>256</v>
      </c>
      <c r="I86" s="15"/>
      <c r="J86" s="15"/>
      <c r="K86" s="157" t="s">
        <v>43</v>
      </c>
      <c r="L86" s="158">
        <f>SUM(L83:L85)</f>
        <v>537553.5800000001</v>
      </c>
      <c r="M86" s="159" t="s">
        <v>57</v>
      </c>
    </row>
    <row r="87" spans="1:11" ht="12.75">
      <c r="A87" s="308" t="s">
        <v>251</v>
      </c>
      <c r="B87" s="309" t="s">
        <v>254</v>
      </c>
      <c r="C87" s="310">
        <f>SUM(F15+F16+F17+F25+F30+F45+F46+F47+F48+F49+F50+F51+F52+F55+F56+F79)</f>
        <v>109</v>
      </c>
      <c r="D87" s="17"/>
      <c r="E87" s="1"/>
      <c r="F87" s="2"/>
      <c r="G87" s="2"/>
      <c r="K87" s="1"/>
    </row>
    <row r="88" spans="1:11" ht="12.75">
      <c r="A88" s="311" t="s">
        <v>252</v>
      </c>
      <c r="B88" s="307" t="s">
        <v>253</v>
      </c>
      <c r="C88" s="312">
        <f>SUM(F14+F18+F20+F21+F22+F23+F54)</f>
        <v>91</v>
      </c>
      <c r="D88" s="17"/>
      <c r="E88" s="1"/>
      <c r="F88" s="2"/>
      <c r="G88" s="2"/>
      <c r="K88" s="1"/>
    </row>
    <row r="89" spans="1:11" ht="12.75">
      <c r="A89" s="311" t="s">
        <v>255</v>
      </c>
      <c r="B89" s="307" t="s">
        <v>256</v>
      </c>
      <c r="C89" s="312">
        <f>SUM(F58+F61+F62+F63)</f>
        <v>54</v>
      </c>
      <c r="D89" s="17"/>
      <c r="E89" s="1"/>
      <c r="F89" s="3"/>
      <c r="G89" s="3"/>
      <c r="K89" s="1"/>
    </row>
    <row r="90" spans="1:11" ht="13.5" thickBot="1">
      <c r="A90" s="313" t="s">
        <v>506</v>
      </c>
      <c r="B90" s="314" t="s">
        <v>507</v>
      </c>
      <c r="C90" s="315">
        <f>SUM(F4:F7)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Mai  2011</oddHeader>
    <oddFooter>&amp;R&amp;8&amp;U&amp;F&amp;A</oddFooter>
  </headerFooter>
  <ignoredErrors>
    <ignoredError sqref="C9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2012-05-21T13:11:35Z</cp:lastPrinted>
  <dcterms:created xsi:type="dcterms:W3CDTF">2004-06-02T09:09:14Z</dcterms:created>
  <dcterms:modified xsi:type="dcterms:W3CDTF">2012-05-23T12:44:03Z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